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8a-POLITIQUES_AGRI_&amp;_FORET_&amp;_ENVI\Planification_Ecologique_2023\Pacte Haies\Pacte haies en Corse\investissement\final\"/>
    </mc:Choice>
  </mc:AlternateContent>
  <bookViews>
    <workbookView xWindow="0" yWindow="0" windowWidth="21570" windowHeight="7455" tabRatio="500"/>
  </bookViews>
  <sheets>
    <sheet name="Haies" sheetId="1" r:id="rId1"/>
    <sheet name="Agroforesterie" sheetId="2" r:id="rId2"/>
    <sheet name="RNA" sheetId="5" r:id="rId3"/>
    <sheet name="Barème" sheetId="3" r:id="rId4"/>
    <sheet name="Récapitulatif" sheetId="4" r:id="rId5"/>
  </sheets>
  <definedNames>
    <definedName name="agrarbu">Barème!$I$39</definedName>
    <definedName name="agrarbuvl">Barème!$I$40</definedName>
    <definedName name="agrdom">Barème!$I$48</definedName>
    <definedName name="agrent">Barème!$I$52</definedName>
    <definedName name="agrfor">Barème!$I$53</definedName>
    <definedName name="agrfru">Barème!$I$38</definedName>
    <definedName name="agrmfr">Barème!$I$37</definedName>
    <definedName name="agroplt">Barème!$I$33</definedName>
    <definedName name="agrosol">Barème!$I$32</definedName>
    <definedName name="agrpaill">Barème!$I$41</definedName>
    <definedName name="agrper">Barème!$I$47</definedName>
    <definedName name="agrplss">Barème!$I$35</definedName>
    <definedName name="agrpopaill">Barème!$I$42</definedName>
    <definedName name="agrposedom">Barème!$I$49</definedName>
    <definedName name="agrposegg">Barème!$I$44</definedName>
    <definedName name="agrprotgg">Barème!$I$43</definedName>
    <definedName name="agrtrico">Barème!$I$45</definedName>
    <definedName name="agrtricopep">Barème!$I$46</definedName>
    <definedName name="agrvl">Barème!$I$36</definedName>
    <definedName name="barb">Barème!$I$6</definedName>
    <definedName name="ben1r">Barème!$I$5</definedName>
    <definedName name="ben2r">Barème!$K$5</definedName>
    <definedName name="elec">Barème!$K$6</definedName>
    <definedName name="ent1r">Barème!$I$24</definedName>
    <definedName name="ent2r">Barème!$K$24</definedName>
    <definedName name="miseplant1r">Barème!$I$13</definedName>
    <definedName name="miseplant2r">Barème!$K$13</definedName>
    <definedName name="paill1r">Barème!$I$20</definedName>
    <definedName name="paill2r">Barème!$K$20</definedName>
    <definedName name="plant1r">Barème!$I$9</definedName>
    <definedName name="plant2r">Barème!$K$9</definedName>
    <definedName name="plantmfr1r">Barème!$I$11</definedName>
    <definedName name="plantmfr2r">Barème!$K$11</definedName>
    <definedName name="plantvl1r">Barème!$I$10</definedName>
    <definedName name="plantvl2r">Barème!$K$10</definedName>
    <definedName name="posegg1r">Barème!$I$16</definedName>
    <definedName name="posegg2r">Barème!$K$16</definedName>
    <definedName name="posepaill1r">Barème!$I$21</definedName>
    <definedName name="posepaill2r">Barème!$K$21</definedName>
    <definedName name="posepg1r">Barème!$I$17</definedName>
    <definedName name="posepg2r">Barème!$K$17</definedName>
    <definedName name="prep1r">Barème!$I$12</definedName>
    <definedName name="prep2r">Barème!$K$12</definedName>
    <definedName name="protgg1r">Barème!$I$14</definedName>
    <definedName name="protgg2r">Barème!$K$14</definedName>
    <definedName name="protpg1r">Barème!$I$15</definedName>
    <definedName name="protpg2r">Barème!$K$15</definedName>
    <definedName name="rnabarb">barême #REF!</definedName>
    <definedName name="rnaben">barême #REF!</definedName>
    <definedName name="rnabenjes">barême #REF!</definedName>
    <definedName name="rnabroy">barême #REF!</definedName>
    <definedName name="rnaelec">barême #REF!</definedName>
    <definedName name="rnaenr">barême #REF!</definedName>
    <definedName name="rnapaill">barême #REF!</definedName>
    <definedName name="rnasem">barême #REF!</definedName>
    <definedName name="rnasol">barême #REF!</definedName>
    <definedName name="taille1r">Barème!$I$25</definedName>
    <definedName name="taille2r">Barème!$K$25</definedName>
    <definedName name="talus">Barème!$I$4</definedName>
    <definedName name="tric1r">Barème!$I$18</definedName>
    <definedName name="tric2r">Barème!$K$18</definedName>
    <definedName name="tricpep1r">Barème!$I$19</definedName>
    <definedName name="tricpep2r">Barème!$K$19</definedName>
    <definedName name="_xlnm.Print_Area" localSheetId="1">Agroforesterie!$A$1:$AN$31</definedName>
    <definedName name="_xlnm.Print_Area" localSheetId="0">Haies!$1:$69</definedName>
    <definedName name="_xlnm.Print_Area" localSheetId="4">Récapitulatif!$A$1:$H$41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" i="4" l="1"/>
  <c r="D30" i="5"/>
  <c r="D38" i="2"/>
  <c r="C36" i="1"/>
  <c r="T29" i="2"/>
  <c r="T30" i="2"/>
  <c r="T31" i="2"/>
  <c r="T32" i="2"/>
  <c r="T33" i="2"/>
  <c r="T28" i="2"/>
  <c r="U54" i="1"/>
  <c r="U55" i="1"/>
  <c r="U56" i="1"/>
  <c r="U57" i="1"/>
  <c r="U58" i="1"/>
  <c r="U59" i="1"/>
  <c r="U60" i="1"/>
  <c r="T34" i="2" l="1"/>
  <c r="C17" i="4"/>
  <c r="C14" i="4"/>
  <c r="C4" i="4"/>
  <c r="D39" i="2"/>
  <c r="R29" i="2"/>
  <c r="R30" i="2"/>
  <c r="R31" i="2"/>
  <c r="R32" i="2"/>
  <c r="R34" i="2" s="1"/>
  <c r="R33" i="2"/>
  <c r="R28" i="2"/>
  <c r="U24" i="5"/>
  <c r="S24" i="5"/>
  <c r="Q24" i="5"/>
  <c r="O24" i="5"/>
  <c r="M24" i="5"/>
  <c r="K24" i="5"/>
  <c r="I24" i="5"/>
  <c r="G24" i="5"/>
  <c r="E24" i="5"/>
  <c r="V18" i="5"/>
  <c r="V23" i="5"/>
  <c r="V22" i="5"/>
  <c r="V21" i="5"/>
  <c r="V20" i="5"/>
  <c r="V19" i="5"/>
  <c r="T18" i="5"/>
  <c r="R18" i="5"/>
  <c r="P18" i="5"/>
  <c r="P24" i="5" s="1"/>
  <c r="N18" i="5"/>
  <c r="N24" i="5" s="1"/>
  <c r="L18" i="5"/>
  <c r="L24" i="5" s="1"/>
  <c r="J18" i="5"/>
  <c r="H18" i="5"/>
  <c r="F18" i="5"/>
  <c r="F19" i="5"/>
  <c r="F20" i="5"/>
  <c r="F21" i="5"/>
  <c r="F22" i="5"/>
  <c r="F23" i="5"/>
  <c r="D27" i="5"/>
  <c r="B27" i="5"/>
  <c r="D24" i="5"/>
  <c r="C21" i="4" s="1"/>
  <c r="T23" i="5"/>
  <c r="R23" i="5"/>
  <c r="J23" i="5"/>
  <c r="H23" i="5"/>
  <c r="T22" i="5"/>
  <c r="R22" i="5"/>
  <c r="J22" i="5"/>
  <c r="H22" i="5"/>
  <c r="T21" i="5"/>
  <c r="R21" i="5"/>
  <c r="J21" i="5"/>
  <c r="H21" i="5"/>
  <c r="T20" i="5"/>
  <c r="R20" i="5"/>
  <c r="J20" i="5"/>
  <c r="H20" i="5"/>
  <c r="T19" i="5"/>
  <c r="R19" i="5"/>
  <c r="J19" i="5"/>
  <c r="H19" i="5"/>
  <c r="P9" i="5"/>
  <c r="F19" i="1"/>
  <c r="F20" i="1"/>
  <c r="F21" i="1"/>
  <c r="F22" i="1"/>
  <c r="F23" i="1"/>
  <c r="F24" i="1"/>
  <c r="F25" i="1"/>
  <c r="F26" i="1"/>
  <c r="F27" i="1"/>
  <c r="F18" i="1"/>
  <c r="H19" i="1"/>
  <c r="H20" i="1"/>
  <c r="H21" i="1"/>
  <c r="H22" i="1"/>
  <c r="H23" i="1"/>
  <c r="H24" i="1"/>
  <c r="H25" i="1"/>
  <c r="H26" i="1"/>
  <c r="H27" i="1"/>
  <c r="J53" i="1"/>
  <c r="J54" i="1"/>
  <c r="J55" i="1"/>
  <c r="J56" i="1"/>
  <c r="J57" i="1"/>
  <c r="J58" i="1"/>
  <c r="J59" i="1"/>
  <c r="J60" i="1"/>
  <c r="J52" i="1"/>
  <c r="H18" i="1" l="1"/>
  <c r="U52" i="1"/>
  <c r="C22" i="4"/>
  <c r="F24" i="5"/>
  <c r="V24" i="5"/>
  <c r="J24" i="5"/>
  <c r="T24" i="5"/>
  <c r="H24" i="5"/>
  <c r="R24" i="5"/>
  <c r="C23" i="4" l="1"/>
  <c r="F20" i="2" l="1"/>
  <c r="H20" i="2"/>
  <c r="J20" i="2"/>
  <c r="R20" i="2"/>
  <c r="T20" i="2"/>
  <c r="F21" i="2"/>
  <c r="H21" i="2"/>
  <c r="J21" i="2"/>
  <c r="R21" i="2"/>
  <c r="T21" i="2"/>
  <c r="F22" i="2"/>
  <c r="H22" i="2"/>
  <c r="J22" i="2"/>
  <c r="R22" i="2"/>
  <c r="T22" i="2"/>
  <c r="C52" i="1"/>
  <c r="C53" i="1"/>
  <c r="U53" i="1" s="1"/>
  <c r="U61" i="1" s="1"/>
  <c r="C54" i="1"/>
  <c r="C55" i="1"/>
  <c r="B52" i="1"/>
  <c r="B53" i="1"/>
  <c r="B54" i="1"/>
  <c r="B36" i="1"/>
  <c r="B37" i="1"/>
  <c r="B38" i="1"/>
  <c r="B39" i="1"/>
  <c r="R18" i="2"/>
  <c r="F18" i="2"/>
  <c r="P55" i="1" l="1"/>
  <c r="T55" i="1"/>
  <c r="S55" i="1"/>
  <c r="O55" i="1"/>
  <c r="R55" i="1"/>
  <c r="Q55" i="1"/>
  <c r="N55" i="1"/>
  <c r="P54" i="1"/>
  <c r="T54" i="1"/>
  <c r="S54" i="1"/>
  <c r="O54" i="1"/>
  <c r="R54" i="1"/>
  <c r="Q54" i="1"/>
  <c r="N54" i="1"/>
  <c r="T53" i="1"/>
  <c r="O53" i="1"/>
  <c r="R53" i="1"/>
  <c r="Q53" i="1"/>
  <c r="N53" i="1"/>
  <c r="P53" i="1"/>
  <c r="S53" i="1"/>
  <c r="T52" i="1"/>
  <c r="S52" i="1"/>
  <c r="R52" i="1"/>
  <c r="N52" i="1"/>
  <c r="Q52" i="1"/>
  <c r="M52" i="1"/>
  <c r="P52" i="1"/>
  <c r="L52" i="1"/>
  <c r="O52" i="1"/>
  <c r="M55" i="1"/>
  <c r="L55" i="1"/>
  <c r="E55" i="1"/>
  <c r="E54" i="1"/>
  <c r="M54" i="1"/>
  <c r="L54" i="1"/>
  <c r="M53" i="1"/>
  <c r="L53" i="1"/>
  <c r="E53" i="1"/>
  <c r="E52" i="1"/>
  <c r="E61" i="1" s="1"/>
  <c r="N24" i="2" l="1"/>
  <c r="M24" i="2"/>
  <c r="F19" i="2"/>
  <c r="F23" i="2"/>
  <c r="P33" i="2" l="1"/>
  <c r="M33" i="2"/>
  <c r="K33" i="2"/>
  <c r="I33" i="2"/>
  <c r="G33" i="2"/>
  <c r="E33" i="2"/>
  <c r="C33" i="2"/>
  <c r="P32" i="2"/>
  <c r="M32" i="2"/>
  <c r="K32" i="2"/>
  <c r="I32" i="2"/>
  <c r="G32" i="2"/>
  <c r="E32" i="2"/>
  <c r="C32" i="2"/>
  <c r="P31" i="2"/>
  <c r="M31" i="2"/>
  <c r="K31" i="2"/>
  <c r="I31" i="2"/>
  <c r="G31" i="2"/>
  <c r="E31" i="2"/>
  <c r="C31" i="2"/>
  <c r="P30" i="2"/>
  <c r="M30" i="2"/>
  <c r="K30" i="2"/>
  <c r="I30" i="2"/>
  <c r="G30" i="2"/>
  <c r="E30" i="2"/>
  <c r="C30" i="2"/>
  <c r="P29" i="2"/>
  <c r="M29" i="2"/>
  <c r="K29" i="2"/>
  <c r="I29" i="2"/>
  <c r="G29" i="2"/>
  <c r="E29" i="2"/>
  <c r="C29" i="2"/>
  <c r="P28" i="2"/>
  <c r="M28" i="2"/>
  <c r="M34" i="2" s="1"/>
  <c r="K28" i="2"/>
  <c r="I28" i="2"/>
  <c r="G28" i="2"/>
  <c r="E28" i="2"/>
  <c r="C28" i="2"/>
  <c r="P24" i="2"/>
  <c r="O24" i="2"/>
  <c r="L24" i="2"/>
  <c r="K24" i="2"/>
  <c r="E24" i="2"/>
  <c r="C13" i="4" s="1"/>
  <c r="D24" i="2"/>
  <c r="C24" i="2"/>
  <c r="T23" i="2"/>
  <c r="R23" i="2"/>
  <c r="J23" i="2"/>
  <c r="H23" i="2"/>
  <c r="T19" i="2"/>
  <c r="R19" i="2"/>
  <c r="J19" i="2"/>
  <c r="H19" i="2"/>
  <c r="T18" i="2"/>
  <c r="J18" i="2"/>
  <c r="H18" i="2"/>
  <c r="P9" i="2"/>
  <c r="C60" i="1"/>
  <c r="B60" i="1"/>
  <c r="C59" i="1"/>
  <c r="B59" i="1"/>
  <c r="C58" i="1"/>
  <c r="B58" i="1"/>
  <c r="C57" i="1"/>
  <c r="B57" i="1"/>
  <c r="C56" i="1"/>
  <c r="B56" i="1"/>
  <c r="B55" i="1"/>
  <c r="F52" i="1"/>
  <c r="C45" i="1"/>
  <c r="I45" i="1" s="1"/>
  <c r="J45" i="1" s="1"/>
  <c r="B45" i="1"/>
  <c r="O27" i="1" s="1"/>
  <c r="C44" i="1"/>
  <c r="I44" i="1" s="1"/>
  <c r="J44" i="1" s="1"/>
  <c r="B44" i="1"/>
  <c r="C43" i="1"/>
  <c r="I43" i="1" s="1"/>
  <c r="J43" i="1" s="1"/>
  <c r="B43" i="1"/>
  <c r="O8" i="1" s="1"/>
  <c r="C42" i="1"/>
  <c r="I42" i="1" s="1"/>
  <c r="J42" i="1" s="1"/>
  <c r="B42" i="1"/>
  <c r="O24" i="1" s="1"/>
  <c r="C41" i="1"/>
  <c r="I41" i="1" s="1"/>
  <c r="J41" i="1" s="1"/>
  <c r="B41" i="1"/>
  <c r="O23" i="1" s="1"/>
  <c r="C40" i="1"/>
  <c r="I40" i="1" s="1"/>
  <c r="J40" i="1" s="1"/>
  <c r="B40" i="1"/>
  <c r="O5" i="1" s="1"/>
  <c r="C39" i="1"/>
  <c r="I39" i="1" s="1"/>
  <c r="J39" i="1" s="1"/>
  <c r="O21" i="1"/>
  <c r="C38" i="1"/>
  <c r="I38" i="1" s="1"/>
  <c r="J38" i="1" s="1"/>
  <c r="C37" i="1"/>
  <c r="I37" i="1" s="1"/>
  <c r="J37" i="1" s="1"/>
  <c r="I36" i="1"/>
  <c r="J36" i="1" s="1"/>
  <c r="I28" i="1"/>
  <c r="D28" i="1"/>
  <c r="K27" i="1"/>
  <c r="J27" i="1"/>
  <c r="O26" i="1"/>
  <c r="K26" i="1"/>
  <c r="J26" i="1"/>
  <c r="K25" i="1"/>
  <c r="J25" i="1"/>
  <c r="K24" i="1"/>
  <c r="J24" i="1"/>
  <c r="K23" i="1"/>
  <c r="J23" i="1"/>
  <c r="K22" i="1"/>
  <c r="J22" i="1"/>
  <c r="K21" i="1"/>
  <c r="J21" i="1"/>
  <c r="O20" i="1"/>
  <c r="K20" i="1"/>
  <c r="K19" i="1"/>
  <c r="J19" i="1"/>
  <c r="O18" i="1"/>
  <c r="K18" i="1"/>
  <c r="Q16" i="1"/>
  <c r="O13" i="1"/>
  <c r="O12" i="1"/>
  <c r="O11" i="1"/>
  <c r="O9" i="1"/>
  <c r="O3" i="1"/>
  <c r="O1" i="1"/>
  <c r="T57" i="1" l="1"/>
  <c r="R57" i="1"/>
  <c r="Q57" i="1"/>
  <c r="N57" i="1"/>
  <c r="P57" i="1"/>
  <c r="S57" i="1"/>
  <c r="O57" i="1"/>
  <c r="P59" i="1"/>
  <c r="T59" i="1"/>
  <c r="S59" i="1"/>
  <c r="O59" i="1"/>
  <c r="R59" i="1"/>
  <c r="Q59" i="1"/>
  <c r="N59" i="1"/>
  <c r="N56" i="1"/>
  <c r="Q56" i="1"/>
  <c r="P56" i="1"/>
  <c r="T56" i="1"/>
  <c r="S56" i="1"/>
  <c r="O56" i="1"/>
  <c r="R56" i="1"/>
  <c r="T58" i="1"/>
  <c r="S58" i="1"/>
  <c r="O58" i="1"/>
  <c r="R58" i="1"/>
  <c r="Q58" i="1"/>
  <c r="N58" i="1"/>
  <c r="P58" i="1"/>
  <c r="N60" i="1"/>
  <c r="P60" i="1"/>
  <c r="T60" i="1"/>
  <c r="S60" i="1"/>
  <c r="O60" i="1"/>
  <c r="R60" i="1"/>
  <c r="Q60" i="1"/>
  <c r="M57" i="1"/>
  <c r="L57" i="1"/>
  <c r="E57" i="1"/>
  <c r="M59" i="1"/>
  <c r="L59" i="1"/>
  <c r="E59" i="1"/>
  <c r="M56" i="1"/>
  <c r="L56" i="1"/>
  <c r="E56" i="1"/>
  <c r="E58" i="1"/>
  <c r="M58" i="1"/>
  <c r="L58" i="1"/>
  <c r="M60" i="1"/>
  <c r="L60" i="1"/>
  <c r="E60" i="1"/>
  <c r="O6" i="1"/>
  <c r="F58" i="1"/>
  <c r="O22" i="1"/>
  <c r="I52" i="1"/>
  <c r="O7" i="1"/>
  <c r="O25" i="1"/>
  <c r="O19" i="1"/>
  <c r="O10" i="1"/>
  <c r="O2" i="1"/>
  <c r="K58" i="1"/>
  <c r="O4" i="1"/>
  <c r="G60" i="1"/>
  <c r="G57" i="1"/>
  <c r="H60" i="1"/>
  <c r="G56" i="1"/>
  <c r="I60" i="1"/>
  <c r="F55" i="1"/>
  <c r="H56" i="1"/>
  <c r="G52" i="1"/>
  <c r="G55" i="1"/>
  <c r="I56" i="1"/>
  <c r="H55" i="1"/>
  <c r="I55" i="1"/>
  <c r="K56" i="1"/>
  <c r="H53" i="1"/>
  <c r="G58" i="1"/>
  <c r="I53" i="1"/>
  <c r="H58" i="1"/>
  <c r="K53" i="1"/>
  <c r="I58" i="1"/>
  <c r="J20" i="1"/>
  <c r="F28" i="1"/>
  <c r="C28" i="4" s="1"/>
  <c r="K28" i="1"/>
  <c r="E34" i="2"/>
  <c r="P34" i="2"/>
  <c r="D37" i="2" s="1"/>
  <c r="I34" i="2"/>
  <c r="C34" i="2"/>
  <c r="H24" i="2"/>
  <c r="F24" i="2"/>
  <c r="R24" i="2"/>
  <c r="G34" i="2"/>
  <c r="K34" i="2"/>
  <c r="J24" i="2"/>
  <c r="T24" i="2"/>
  <c r="G54" i="1"/>
  <c r="H59" i="1"/>
  <c r="H57" i="1"/>
  <c r="F59" i="1"/>
  <c r="K60" i="1"/>
  <c r="H52" i="1"/>
  <c r="F54" i="1"/>
  <c r="K55" i="1"/>
  <c r="I57" i="1"/>
  <c r="G59" i="1"/>
  <c r="H54" i="1"/>
  <c r="F56" i="1"/>
  <c r="K57" i="1"/>
  <c r="I59" i="1"/>
  <c r="K52" i="1"/>
  <c r="I54" i="1"/>
  <c r="K59" i="1"/>
  <c r="F53" i="1"/>
  <c r="K54" i="1"/>
  <c r="H28" i="1"/>
  <c r="C5" i="4" s="1"/>
  <c r="C29" i="4" s="1"/>
  <c r="G53" i="1"/>
  <c r="F60" i="1"/>
  <c r="F57" i="1"/>
  <c r="T61" i="1" l="1"/>
  <c r="D36" i="2"/>
  <c r="C15" i="4" s="1"/>
  <c r="C16" i="4"/>
  <c r="J18" i="1"/>
  <c r="J28" i="1" s="1"/>
  <c r="F61" i="1"/>
  <c r="G61" i="1"/>
  <c r="K61" i="1"/>
  <c r="R61" i="1"/>
  <c r="I61" i="1"/>
  <c r="H61" i="1"/>
  <c r="N61" i="1"/>
  <c r="P61" i="1"/>
  <c r="J61" i="1"/>
  <c r="Q61" i="1"/>
  <c r="S61" i="1"/>
  <c r="O61" i="1"/>
  <c r="D63" i="1" l="1"/>
  <c r="D65" i="1"/>
  <c r="C8" i="4" s="1"/>
  <c r="C18" i="4"/>
  <c r="L61" i="1"/>
  <c r="C61" i="1" s="1"/>
  <c r="M61" i="1"/>
  <c r="C9" i="4" l="1"/>
  <c r="C27" i="4" s="1"/>
  <c r="C6" i="4"/>
  <c r="D64" i="1"/>
  <c r="D66" i="1" s="1"/>
  <c r="C7" i="4" l="1"/>
</calcChain>
</file>

<file path=xl/sharedStrings.xml><?xml version="1.0" encoding="utf-8"?>
<sst xmlns="http://schemas.openxmlformats.org/spreadsheetml/2006/main" count="464" uniqueCount="280">
  <si>
    <t>Appel à projets "SOUTIEN AUX INVESTISSEMENTS POUR DES PLANTATIONS DE HAIES ET D’ALIGNEMENTS D’ARBRES "</t>
  </si>
  <si>
    <t>Annexe 1 - Fiche de calcul des montants de dépenses éligibles volet "plantation de haies"</t>
  </si>
  <si>
    <t>Pièce à joindre au dossier de demande d'aide</t>
  </si>
  <si>
    <t>Oui</t>
  </si>
  <si>
    <t>Non</t>
  </si>
  <si>
    <t>Cellules à renseigner pour chaque linéaire de haie</t>
  </si>
  <si>
    <t>Cellules non modifiables</t>
  </si>
  <si>
    <t>xx</t>
  </si>
  <si>
    <t>Ne respecte pas les conditions d'éligibilité</t>
  </si>
  <si>
    <t>Nombre de plants à l'achat &gt; Nombre de plants théorique</t>
  </si>
  <si>
    <t xml:space="preserve"> </t>
  </si>
  <si>
    <t>1 - Caractéristiques générales de la haie</t>
  </si>
  <si>
    <t>Identification</t>
  </si>
  <si>
    <t>Caractéristiques de la haie</t>
  </si>
  <si>
    <t>Identification de la parcelle</t>
  </si>
  <si>
    <t>Identification de la haie</t>
  </si>
  <si>
    <t>Longueur de la haie en ml</t>
  </si>
  <si>
    <t>Nombre de rang</t>
  </si>
  <si>
    <t>Linéaire en ml</t>
  </si>
  <si>
    <t>Espacement entre plants sur le rang en m</t>
  </si>
  <si>
    <t>Nombre théorique de plants de la haie</t>
  </si>
  <si>
    <t>Linéaire total en km</t>
  </si>
  <si>
    <t>Total</t>
  </si>
  <si>
    <t>2 - Travaux prévisionnels</t>
  </si>
  <si>
    <t xml:space="preserve">TRAVAUX DE PREPARATION DE L'IMPLANTATION DE LA HAIE  </t>
  </si>
  <si>
    <t>PLANTATION</t>
  </si>
  <si>
    <t>ENTRETIEN POST-PLANTATION</t>
  </si>
  <si>
    <t>Mise en place d'une bande enherbée</t>
  </si>
  <si>
    <t>Protection bétail : clôtures fil barbelé</t>
  </si>
  <si>
    <t>Protection bétail : clôtures électriques</t>
  </si>
  <si>
    <t>Préparation du sol</t>
  </si>
  <si>
    <t>Achat des plants</t>
  </si>
  <si>
    <t>Mise en place des plants</t>
  </si>
  <si>
    <t>Achat du paillage</t>
  </si>
  <si>
    <t>Mise en place du paillage</t>
  </si>
  <si>
    <t>sélectionner Oui/Non(poste optionnel)</t>
  </si>
  <si>
    <t>Poste obligatoire</t>
  </si>
  <si>
    <t>Nombre de plants "végétal local"</t>
  </si>
  <si>
    <t>Nombre de plants MFR</t>
  </si>
  <si>
    <t>3 - Calcul des montants éligibles</t>
  </si>
  <si>
    <t>Mise en place de la bande enherbée</t>
  </si>
  <si>
    <t>Travaux de préparation</t>
  </si>
  <si>
    <t>Travaux de plantation</t>
  </si>
  <si>
    <t>Signature du demandeur</t>
  </si>
  <si>
    <t xml:space="preserve">Fait à : </t>
  </si>
  <si>
    <t>Le</t>
  </si>
  <si>
    <t>Nom, Prénom, Signature(s) :</t>
  </si>
  <si>
    <t>Paillage</t>
  </si>
  <si>
    <t>Surface de la parcelle (ha)</t>
  </si>
  <si>
    <t>Linéaire (km)</t>
  </si>
  <si>
    <t>Nombre d'arbres</t>
  </si>
  <si>
    <t>Densité arbre/ha (entre 30 et 100)</t>
  </si>
  <si>
    <t>sélectionner Oui/Non</t>
  </si>
  <si>
    <t>Arbres sans label</t>
  </si>
  <si>
    <t>Arbres végétal local</t>
  </si>
  <si>
    <t>Arbres MFR</t>
  </si>
  <si>
    <t>Arbustes sans label</t>
  </si>
  <si>
    <t>Arbustes végétal local</t>
  </si>
  <si>
    <t>Achat</t>
  </si>
  <si>
    <t>Pose</t>
  </si>
  <si>
    <t>Protections</t>
  </si>
  <si>
    <t>Perchoirs</t>
  </si>
  <si>
    <t>Achat protections animaux domestiques</t>
  </si>
  <si>
    <t>Pose protections animaux domestiques</t>
  </si>
  <si>
    <t>Haie 1 rang</t>
  </si>
  <si>
    <t>Haie 2 rangs</t>
  </si>
  <si>
    <t>talus</t>
  </si>
  <si>
    <t>BANDE ENHERBEE</t>
  </si>
  <si>
    <t>De 3 m de large en référence à la MAEC couvert  06</t>
  </si>
  <si>
    <t xml:space="preserve"> 0,7€ HT/ml </t>
  </si>
  <si>
    <t xml:space="preserve"> 0,93€ HT/ml </t>
  </si>
  <si>
    <t>ben1r</t>
  </si>
  <si>
    <t>ben2r</t>
  </si>
  <si>
    <t>CLOTURE FIXE BARBELE</t>
  </si>
  <si>
    <t xml:space="preserve"> 4,50€ HT/ml </t>
  </si>
  <si>
    <t>barb</t>
  </si>
  <si>
    <t>elec</t>
  </si>
  <si>
    <t>CLOTURE FIXE ELECTRIQUES</t>
  </si>
  <si>
    <t xml:space="preserve"> 1,50€ HT/ml </t>
  </si>
  <si>
    <t>PLANTS</t>
  </si>
  <si>
    <t>Achat des plants sans label</t>
  </si>
  <si>
    <t xml:space="preserve"> 1,48€ HT/ml </t>
  </si>
  <si>
    <t>1,97€ HT/ml </t>
  </si>
  <si>
    <t>plant1r</t>
  </si>
  <si>
    <t>plant2r</t>
  </si>
  <si>
    <t>Achat des plants végétal Local</t>
  </si>
  <si>
    <t xml:space="preserve"> 2,01€ HT/ml </t>
  </si>
  <si>
    <t>2,67€ HT/ml</t>
  </si>
  <si>
    <t>plantvl1r</t>
  </si>
  <si>
    <t>plantvl2r</t>
  </si>
  <si>
    <t>Achat de plants MFR</t>
  </si>
  <si>
    <t xml:space="preserve"> 1,61€ HT/ml </t>
  </si>
  <si>
    <t>2,14€ HT/ml</t>
  </si>
  <si>
    <t>plantmfr1r</t>
  </si>
  <si>
    <t>plantmfr2r</t>
  </si>
  <si>
    <t>SOL et PLANTATION</t>
  </si>
  <si>
    <t xml:space="preserve"> 2,29€ HT/ml </t>
  </si>
  <si>
    <t xml:space="preserve"> 3,05€ HT/ml </t>
  </si>
  <si>
    <t>prep1r</t>
  </si>
  <si>
    <t>prep2r</t>
  </si>
  <si>
    <t>et Mise en place des plants</t>
  </si>
  <si>
    <t xml:space="preserve"> 1,85€ HT/ml </t>
  </si>
  <si>
    <t xml:space="preserve"> 2,46€ HT/ml </t>
  </si>
  <si>
    <t>miseplant1r</t>
  </si>
  <si>
    <t>miseplant2r</t>
  </si>
  <si>
    <t>PROTECTION</t>
  </si>
  <si>
    <t>Achat des protection grands gibiers</t>
  </si>
  <si>
    <t xml:space="preserve"> 2,8€ HT/ml </t>
  </si>
  <si>
    <t xml:space="preserve"> 3,72€ HT/ml </t>
  </si>
  <si>
    <t>protgg1r</t>
  </si>
  <si>
    <t>protgg2r</t>
  </si>
  <si>
    <t>Achat des protection petits gibiers</t>
  </si>
  <si>
    <t xml:space="preserve"> 0,89€ HT/ml </t>
  </si>
  <si>
    <t xml:space="preserve"> 1,18€ HT/ml </t>
  </si>
  <si>
    <t>protpg1r</t>
  </si>
  <si>
    <t>protpg2r</t>
  </si>
  <si>
    <t>Pose des protections grands gibiers</t>
  </si>
  <si>
    <t xml:space="preserve"> 2,03€ HT/ml </t>
  </si>
  <si>
    <t xml:space="preserve"> 2,7€ HT/ml </t>
  </si>
  <si>
    <t>posegg1r</t>
  </si>
  <si>
    <t>posegg2r</t>
  </si>
  <si>
    <t>Pose des protection petits gibiers</t>
  </si>
  <si>
    <t xml:space="preserve"> 1,33€ HT/ml </t>
  </si>
  <si>
    <t xml:space="preserve"> 1,77€ HT/ml </t>
  </si>
  <si>
    <t>posepg1r</t>
  </si>
  <si>
    <t>posepg2r</t>
  </si>
  <si>
    <t xml:space="preserve">Application (1 passage) d'un répulsif gibier type Trico (ou équivalent) après plantation et dans les conditions optimales d'apllication (temps sec, T°&gt;10°C, avant débourrage) </t>
  </si>
  <si>
    <t xml:space="preserve"> 0,72€ HT/ml </t>
  </si>
  <si>
    <t xml:space="preserve"> 0,95€ HT/ml </t>
  </si>
  <si>
    <t>tric1r</t>
  </si>
  <si>
    <t>tric2r</t>
  </si>
  <si>
    <t>Application d'un répulsif giblier type Trico en pépinière</t>
  </si>
  <si>
    <t xml:space="preserve"> 0,22€ HT/ml </t>
  </si>
  <si>
    <t xml:space="preserve"> 0,29€ HT/ml </t>
  </si>
  <si>
    <t>tricpep1r</t>
  </si>
  <si>
    <t>tricpep2r</t>
  </si>
  <si>
    <t>PAILLAGE</t>
  </si>
  <si>
    <t>Fourniture paillage (€ HT/ml)²</t>
  </si>
  <si>
    <t xml:space="preserve"> 2,50€ HT/ml </t>
  </si>
  <si>
    <t xml:space="preserve"> 3,33€ HT/ml </t>
  </si>
  <si>
    <t>paill1r</t>
  </si>
  <si>
    <t>paill2r</t>
  </si>
  <si>
    <t>Pose paillage (€ HT/ml)²</t>
  </si>
  <si>
    <t xml:space="preserve"> 1,82€ HT/ml </t>
  </si>
  <si>
    <t xml:space="preserve"> 2,42€ HT/ml </t>
  </si>
  <si>
    <t>posepaill1r</t>
  </si>
  <si>
    <t>posepaill2r</t>
  </si>
  <si>
    <t>TOTAL EN MOYENNE</t>
  </si>
  <si>
    <t xml:space="preserve"> 13,97€ HT/ml </t>
  </si>
  <si>
    <t>18,58€ HT/ml</t>
  </si>
  <si>
    <t>SUIVI</t>
  </si>
  <si>
    <t>ENTRETIEN POST-PLANATION</t>
  </si>
  <si>
    <t xml:space="preserve"> 1,13€ HT/ml </t>
  </si>
  <si>
    <t>1,5€ HT/ml</t>
  </si>
  <si>
    <t>ent1r</t>
  </si>
  <si>
    <t>ent2r</t>
  </si>
  <si>
    <t>TAILLE DE FORMATION (1ere taille plantation -- année n+3</t>
  </si>
  <si>
    <t xml:space="preserve"> 0,91€ HT/ml </t>
  </si>
  <si>
    <t>1,21€ HT/ml</t>
  </si>
  <si>
    <t>taille1r</t>
  </si>
  <si>
    <t>taille2r</t>
  </si>
  <si>
    <t>TRAVAUX DE PREPARATION DE L'IMPLANTATION D'ARBRES INTRAPARCELLAIRES</t>
  </si>
  <si>
    <t xml:space="preserve"> 3,41€ HT/arbre </t>
  </si>
  <si>
    <t>agrosol</t>
  </si>
  <si>
    <t xml:space="preserve"> 3,24€ HT/arbre </t>
  </si>
  <si>
    <t>agroplt</t>
  </si>
  <si>
    <t>Achat des arbres sans label</t>
  </si>
  <si>
    <t xml:space="preserve"> 2,42€ HT/arbre </t>
  </si>
  <si>
    <t>agrplss</t>
  </si>
  <si>
    <t>Achat des arbres végétal Local</t>
  </si>
  <si>
    <t xml:space="preserve"> 3,6€ HT/arbre </t>
  </si>
  <si>
    <t>agrvl</t>
  </si>
  <si>
    <t>Achat des arbres MFR</t>
  </si>
  <si>
    <t xml:space="preserve"> 2,91€ HT/arbre </t>
  </si>
  <si>
    <t>agrmfr</t>
  </si>
  <si>
    <t>Achat des arbustes sans label</t>
  </si>
  <si>
    <t xml:space="preserve"> 1,9€ HT/arbre </t>
  </si>
  <si>
    <t>agrarbu</t>
  </si>
  <si>
    <t>Achat des arbustes végétal Local</t>
  </si>
  <si>
    <t xml:space="preserve"> 2,21€ HT/arbre </t>
  </si>
  <si>
    <t>agrarbuvl</t>
  </si>
  <si>
    <r>
      <rPr>
        <sz val="10"/>
        <color rgb="FF000000"/>
        <rFont val="Calibri"/>
        <family val="2"/>
      </rPr>
      <t>Fourniture paillage (€ HT/arbre)</t>
    </r>
    <r>
      <rPr>
        <sz val="8"/>
        <color rgb="FF000000"/>
        <rFont val="Calibri"/>
        <family val="2"/>
      </rPr>
      <t>1</t>
    </r>
  </si>
  <si>
    <t xml:space="preserve"> 2,65€ HT/arbre </t>
  </si>
  <si>
    <t>agrpaill</t>
  </si>
  <si>
    <r>
      <rPr>
        <sz val="10"/>
        <color rgb="FF000000"/>
        <rFont val="Calibri"/>
        <family val="2"/>
      </rPr>
      <t>Pose paillage (€ HT/arbre)</t>
    </r>
    <r>
      <rPr>
        <sz val="8"/>
        <color rgb="FF000000"/>
        <rFont val="Calibri"/>
        <family val="2"/>
      </rPr>
      <t>1</t>
    </r>
  </si>
  <si>
    <t xml:space="preserve"> 1,88€ HT/arbre </t>
  </si>
  <si>
    <t>agrpopaill</t>
  </si>
  <si>
    <t>PROCTECTION</t>
  </si>
  <si>
    <t xml:space="preserve"> 4,8€ HT/arbre </t>
  </si>
  <si>
    <t>agrprotgg</t>
  </si>
  <si>
    <t>agrposegg</t>
  </si>
  <si>
    <t>agrtrico</t>
  </si>
  <si>
    <t>agrtricopep</t>
  </si>
  <si>
    <t>Perchoirs (3/ha planté)</t>
  </si>
  <si>
    <t xml:space="preserve"> 1,98€ HT/arbre </t>
  </si>
  <si>
    <t>agrper</t>
  </si>
  <si>
    <t xml:space="preserve"> 19,32€ HT/arbre </t>
  </si>
  <si>
    <t>agrdom</t>
  </si>
  <si>
    <t>Pose des protections animaux domestiques</t>
  </si>
  <si>
    <t xml:space="preserve"> 5€ HT/arbre </t>
  </si>
  <si>
    <t>agrposedom</t>
  </si>
  <si>
    <t>TOTAL EN MOYENNE PARCELLE DE CULTURE</t>
  </si>
  <si>
    <t xml:space="preserve"> 23,45€ HT/arbre </t>
  </si>
  <si>
    <t>TOTAL EN MOYENNE PARCELLE D'ELEVAGE</t>
  </si>
  <si>
    <t xml:space="preserve"> 38,78€ HT/arbre </t>
  </si>
  <si>
    <t>ENTRETIEN POST-PLANATION par année</t>
  </si>
  <si>
    <t xml:space="preserve"> 4,51€ HT/arbre </t>
  </si>
  <si>
    <t>agrent</t>
  </si>
  <si>
    <t>TAILLE DE FORMATION (1ere taille plantation en année n+3)</t>
  </si>
  <si>
    <t xml:space="preserve"> 0,91€ HT/arbre </t>
  </si>
  <si>
    <t>Haies</t>
  </si>
  <si>
    <t>Nombre de haie</t>
  </si>
  <si>
    <t>Longueur de haie (m)</t>
  </si>
  <si>
    <t>Quantité de plants</t>
  </si>
  <si>
    <t>Coûts (€)</t>
  </si>
  <si>
    <t>Agroforesterie</t>
  </si>
  <si>
    <t>Coût total</t>
  </si>
  <si>
    <t>Achat des arbres fruitiers</t>
  </si>
  <si>
    <t>23,48€ HT/arbre</t>
  </si>
  <si>
    <t>acftier</t>
  </si>
  <si>
    <t>Arbres Fruitiers</t>
  </si>
  <si>
    <t>Nom du demandeur de l'aide</t>
  </si>
  <si>
    <t>Montant</t>
  </si>
  <si>
    <t>Achat protections grands gibiers</t>
  </si>
  <si>
    <t>Pose protections grands gibiers</t>
  </si>
  <si>
    <t>Pose de protections grands gibiers</t>
  </si>
  <si>
    <t>Pose de protections petits gibiers</t>
  </si>
  <si>
    <t>Achat de protections grands gibiers</t>
  </si>
  <si>
    <t>Achat de protections petits gibiers</t>
  </si>
  <si>
    <t>Nombre de plants sans label</t>
  </si>
  <si>
    <t>Total HT</t>
  </si>
  <si>
    <t xml:space="preserve">Nombre d'arbres </t>
  </si>
  <si>
    <t>Nombre  d'arbustes</t>
  </si>
  <si>
    <t>A</t>
  </si>
  <si>
    <t>Annexe 1 - Fiche de calcul des montants de dépenses éligibles volet "alignements d'arbres intraparcellaires"</t>
  </si>
  <si>
    <t>TRAVAUX DE PREPARATION</t>
  </si>
  <si>
    <t xml:space="preserve">TRAVAUX DE PREPARATION </t>
  </si>
  <si>
    <t>Préparation/plantation</t>
  </si>
  <si>
    <t>Protection</t>
  </si>
  <si>
    <t>Répulsif (1 passage après plantation)</t>
  </si>
  <si>
    <t>Quantité de plants totale</t>
  </si>
  <si>
    <t>Répulsif en pépinière</t>
  </si>
  <si>
    <t>Plantation intraparcellaire</t>
  </si>
  <si>
    <t>H1</t>
  </si>
  <si>
    <t>Indicateur Pacte haie (kml)</t>
  </si>
  <si>
    <t xml:space="preserve">Nom du demandeur de l'aide </t>
  </si>
  <si>
    <t>RNA</t>
  </si>
  <si>
    <t>bandher</t>
  </si>
  <si>
    <t>sol</t>
  </si>
  <si>
    <t>pose barb</t>
  </si>
  <si>
    <t>pose elec</t>
  </si>
  <si>
    <t>enrich</t>
  </si>
  <si>
    <t>semi</t>
  </si>
  <si>
    <t>benjes</t>
  </si>
  <si>
    <t>broy grain</t>
  </si>
  <si>
    <t>paill</t>
  </si>
  <si>
    <t>4,69€ HT/ml</t>
  </si>
  <si>
    <t>talus (uniquement 1 rang)</t>
  </si>
  <si>
    <t>achat paillage</t>
  </si>
  <si>
    <t>répulsif en pépinière</t>
  </si>
  <si>
    <t>achat plants</t>
  </si>
  <si>
    <t xml:space="preserve">Achat de protections grands gibiers </t>
  </si>
  <si>
    <t>bande enherbée</t>
  </si>
  <si>
    <t>montant</t>
  </si>
  <si>
    <t>Linéaire (ml)</t>
  </si>
  <si>
    <t>Clotures barbelés</t>
  </si>
  <si>
    <t>Cloture fixe électrique</t>
  </si>
  <si>
    <t>Enrichissement</t>
  </si>
  <si>
    <t>Semi</t>
  </si>
  <si>
    <t>Benje</t>
  </si>
  <si>
    <t>Broyage graine</t>
  </si>
  <si>
    <t>Longueur (m)</t>
  </si>
  <si>
    <t>Nombre de travaux</t>
  </si>
  <si>
    <t>ENTRETIEN</t>
  </si>
  <si>
    <t>Entretien post-plantation</t>
  </si>
  <si>
    <t>travaux d'entretien</t>
  </si>
  <si>
    <t>Entretien</t>
  </si>
  <si>
    <t>Linéaire total (km)</t>
  </si>
  <si>
    <t>Taille de formation</t>
  </si>
  <si>
    <t>Entretien post plantation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</si>
</sst>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\ %"/>
    <numFmt numFmtId="165" formatCode="\ * #,##0.00\ [$€-40C]\ ;\-* #,##0.00\ [$€-40C]\ ;\ * \-#\ [$€-40C]\ ;\ @\ "/>
    <numFmt numFmtId="166" formatCode="\ * #,##0.00&quot; € &quot;;\-* #,##0.00&quot; € &quot;;\ * \-#&quot; € &quot;;\ @\ "/>
  </numFmts>
  <fonts count="25" x14ac:knownFonts="1">
    <font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sz val="11"/>
      <color rgb="FFC00000"/>
      <name val="Calibri"/>
      <family val="2"/>
    </font>
    <font>
      <b/>
      <u/>
      <sz val="14"/>
      <color rgb="FF2E75B6"/>
      <name val="Calibri"/>
      <family val="2"/>
    </font>
    <font>
      <sz val="12"/>
      <color rgb="FFFFFFFF"/>
      <name val="Calibri"/>
      <family val="2"/>
    </font>
    <font>
      <sz val="10"/>
      <color rgb="FF000000"/>
      <name val="Calibri"/>
      <family val="2"/>
    </font>
    <font>
      <sz val="11"/>
      <name val="Calibri"/>
      <family val="2"/>
    </font>
    <font>
      <i/>
      <sz val="11"/>
      <color rgb="FFFF0000"/>
      <name val="Calibri"/>
      <family val="2"/>
    </font>
    <font>
      <b/>
      <sz val="12"/>
      <color rgb="FF000000"/>
      <name val="Calibri"/>
      <family val="2"/>
    </font>
    <font>
      <b/>
      <sz val="11"/>
      <color rgb="FF5B9BD5"/>
      <name val="Calibri"/>
      <family val="2"/>
    </font>
    <font>
      <b/>
      <u/>
      <sz val="12"/>
      <color rgb="FF5B9BD5"/>
      <name val="Calibri"/>
      <family val="2"/>
    </font>
    <font>
      <b/>
      <sz val="10"/>
      <color rgb="FF000000"/>
      <name val="Calibri"/>
      <family val="2"/>
    </font>
    <font>
      <b/>
      <sz val="10"/>
      <color rgb="FFFFFFFF"/>
      <name val="Calibri"/>
      <family val="2"/>
    </font>
    <font>
      <b/>
      <sz val="11"/>
      <color rgb="FFC00000"/>
      <name val="Calibri"/>
      <family val="2"/>
    </font>
    <font>
      <sz val="8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sz val="12"/>
      <color theme="0"/>
      <name val="Calibri"/>
      <family val="2"/>
    </font>
    <font>
      <sz val="10"/>
      <color theme="0"/>
      <name val="Calibri"/>
      <family val="2"/>
    </font>
    <font>
      <sz val="11"/>
      <color theme="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2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FFF2CC"/>
      </patternFill>
    </fill>
    <fill>
      <patternFill patternType="solid">
        <fgColor rgb="FFFFF2CC"/>
        <bgColor rgb="FFE2F0D9"/>
      </patternFill>
    </fill>
    <fill>
      <patternFill patternType="solid">
        <fgColor rgb="FFFDBFBF"/>
        <bgColor rgb="FFFFC7CE"/>
      </patternFill>
    </fill>
    <fill>
      <patternFill patternType="solid">
        <fgColor rgb="FFFFC000"/>
        <bgColor rgb="FFFF9900"/>
      </patternFill>
    </fill>
    <fill>
      <patternFill patternType="solid">
        <fgColor rgb="FF00B050"/>
        <bgColor rgb="FF008080"/>
      </patternFill>
    </fill>
    <fill>
      <patternFill patternType="solid">
        <fgColor rgb="FFC5E0B4"/>
        <bgColor rgb="FFE2F0D9"/>
      </patternFill>
    </fill>
    <fill>
      <patternFill patternType="solid">
        <fgColor rgb="FFFFE699"/>
        <bgColor rgb="FFFFF2CC"/>
      </patternFill>
    </fill>
    <fill>
      <patternFill patternType="solid">
        <fgColor rgb="FFE2F0D9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rgb="FF008080"/>
      </patternFill>
    </fill>
    <fill>
      <patternFill patternType="solid">
        <fgColor theme="9"/>
        <bgColor rgb="FFFFF2CC"/>
      </patternFill>
    </fill>
    <fill>
      <patternFill patternType="solid">
        <fgColor theme="0"/>
        <bgColor rgb="FFE2F0D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2CC"/>
      </patternFill>
    </fill>
    <fill>
      <patternFill patternType="solid">
        <fgColor theme="7" tint="0.79998168889431442"/>
        <bgColor rgb="FFE2F0D9"/>
      </patternFill>
    </fill>
  </fills>
  <borders count="119">
    <border>
      <left/>
      <right/>
      <top/>
      <bottom/>
      <diagonal/>
    </border>
    <border>
      <left style="dotted">
        <color rgb="FF00B050"/>
      </left>
      <right style="dotted">
        <color rgb="FF00B050"/>
      </right>
      <top style="dotted">
        <color rgb="FF00B050"/>
      </top>
      <bottom style="dotted">
        <color rgb="FF00B050"/>
      </bottom>
      <diagonal/>
    </border>
    <border>
      <left style="dotted">
        <color rgb="FF00B050"/>
      </left>
      <right/>
      <top style="dotted">
        <color rgb="FF00B050"/>
      </top>
      <bottom style="dotted">
        <color rgb="FF00B050"/>
      </bottom>
      <diagonal/>
    </border>
    <border>
      <left style="dotted">
        <color rgb="FF00B050"/>
      </left>
      <right/>
      <top/>
      <bottom/>
      <diagonal/>
    </border>
    <border>
      <left/>
      <right/>
      <top style="dotted">
        <color rgb="FF00B05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00B050"/>
      </right>
      <top/>
      <bottom/>
      <diagonal/>
    </border>
    <border>
      <left/>
      <right style="dotted">
        <color rgb="FF00B050"/>
      </right>
      <top/>
      <bottom style="dotted">
        <color rgb="FF00B050"/>
      </bottom>
      <diagonal/>
    </border>
    <border>
      <left/>
      <right style="thin">
        <color rgb="FF00B050"/>
      </right>
      <top/>
      <bottom style="dotted">
        <color rgb="FF00B050"/>
      </bottom>
      <diagonal/>
    </border>
    <border>
      <left style="thin">
        <color rgb="FF00B050"/>
      </left>
      <right style="dotted">
        <color rgb="FF00B050"/>
      </right>
      <top/>
      <bottom style="dotted">
        <color rgb="FF00B050"/>
      </bottom>
      <diagonal/>
    </border>
    <border>
      <left/>
      <right style="dotted">
        <color rgb="FF5B9BD5"/>
      </right>
      <top/>
      <bottom style="dotted">
        <color rgb="FF00B050"/>
      </bottom>
      <diagonal/>
    </border>
    <border>
      <left style="dotted">
        <color rgb="FF5B9BD5"/>
      </left>
      <right style="dotted">
        <color rgb="FF00B050"/>
      </right>
      <top/>
      <bottom style="dotted">
        <color rgb="FF00B050"/>
      </bottom>
      <diagonal/>
    </border>
    <border>
      <left style="dotted">
        <color rgb="FF00B050"/>
      </left>
      <right style="dotted">
        <color rgb="FF00B050"/>
      </right>
      <top style="thin">
        <color rgb="FFFFFFFF"/>
      </top>
      <bottom style="dotted">
        <color rgb="FF00B050"/>
      </bottom>
      <diagonal/>
    </border>
    <border>
      <left style="dotted">
        <color rgb="FF00B050"/>
      </left>
      <right style="dotted">
        <color rgb="FF00B050"/>
      </right>
      <top style="thin">
        <color rgb="FFFFFFFF"/>
      </top>
      <bottom/>
      <diagonal/>
    </border>
    <border>
      <left style="thin">
        <color rgb="FF00B050"/>
      </left>
      <right style="thin">
        <color rgb="FF00B050"/>
      </right>
      <top/>
      <bottom style="dotted">
        <color rgb="FF00B050"/>
      </bottom>
      <diagonal/>
    </border>
    <border>
      <left/>
      <right style="dotted">
        <color rgb="FF00B050"/>
      </right>
      <top style="dotted">
        <color rgb="FF00B050"/>
      </top>
      <bottom style="dotted">
        <color rgb="FF00B050"/>
      </bottom>
      <diagonal/>
    </border>
    <border>
      <left/>
      <right style="thin">
        <color rgb="FF00B050"/>
      </right>
      <top style="dotted">
        <color rgb="FF00B050"/>
      </top>
      <bottom style="dotted">
        <color rgb="FF00B050"/>
      </bottom>
      <diagonal/>
    </border>
    <border>
      <left style="thin">
        <color rgb="FF00B050"/>
      </left>
      <right style="dotted">
        <color rgb="FF00B050"/>
      </right>
      <top style="dotted">
        <color rgb="FF00B050"/>
      </top>
      <bottom style="dotted">
        <color rgb="FF00B050"/>
      </bottom>
      <diagonal/>
    </border>
    <border>
      <left style="dotted">
        <color rgb="FF5B9BD5"/>
      </left>
      <right style="dotted">
        <color rgb="FF00B050"/>
      </right>
      <top style="dotted">
        <color rgb="FF00B050"/>
      </top>
      <bottom style="dotted">
        <color rgb="FF00B050"/>
      </bottom>
      <diagonal/>
    </border>
    <border>
      <left/>
      <right style="dotted">
        <color rgb="FF5B9BD5"/>
      </right>
      <top style="dotted">
        <color rgb="FF00B050"/>
      </top>
      <bottom style="dotted">
        <color rgb="FF00B050"/>
      </bottom>
      <diagonal/>
    </border>
    <border>
      <left style="dotted">
        <color rgb="FF00B050"/>
      </left>
      <right style="dotted">
        <color rgb="FF00B050"/>
      </right>
      <top style="dotted">
        <color rgb="FF00B050"/>
      </top>
      <bottom/>
      <diagonal/>
    </border>
    <border>
      <left style="thin">
        <color rgb="FF00B050"/>
      </left>
      <right style="dotted">
        <color rgb="FF5B9BD5"/>
      </right>
      <top style="dotted">
        <color rgb="FF00B050"/>
      </top>
      <bottom/>
      <diagonal/>
    </border>
    <border>
      <left style="thin">
        <color rgb="FF00B050"/>
      </left>
      <right style="dotted">
        <color rgb="FF5B9BD5"/>
      </right>
      <top style="dotted">
        <color rgb="FF00B050"/>
      </top>
      <bottom style="dotted">
        <color rgb="FF00B050"/>
      </bottom>
      <diagonal/>
    </border>
    <border>
      <left style="dotted">
        <color rgb="FF00B050"/>
      </left>
      <right style="dotted">
        <color rgb="FF00B050"/>
      </right>
      <top/>
      <bottom style="dotted">
        <color rgb="FF00B050"/>
      </bottom>
      <diagonal/>
    </border>
    <border>
      <left/>
      <right style="dotted">
        <color rgb="FF5B9BD5"/>
      </right>
      <top/>
      <bottom/>
      <diagonal/>
    </border>
    <border>
      <left style="thin">
        <color rgb="FF00B050"/>
      </left>
      <right style="dotted">
        <color rgb="FF5B9BD5"/>
      </right>
      <top style="dotted">
        <color rgb="FF00B050"/>
      </top>
      <bottom style="thin">
        <color rgb="FF00B050"/>
      </bottom>
      <diagonal/>
    </border>
    <border>
      <left style="dotted">
        <color rgb="FF00B050"/>
      </left>
      <right style="dotted">
        <color rgb="FF00B050"/>
      </right>
      <top style="dotted">
        <color rgb="FF00B050"/>
      </top>
      <bottom style="thin">
        <color rgb="FF00B050"/>
      </bottom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 style="dotted">
        <color rgb="FF00B050"/>
      </bottom>
      <diagonal/>
    </border>
    <border>
      <left style="thin">
        <color rgb="FFFFFFFF"/>
      </left>
      <right/>
      <top/>
      <bottom style="dotted">
        <color rgb="FF00B050"/>
      </bottom>
      <diagonal/>
    </border>
    <border>
      <left style="thin">
        <color rgb="FFFFFFFF"/>
      </left>
      <right style="thin">
        <color rgb="FFFFFFFF"/>
      </right>
      <top/>
      <bottom style="dotted">
        <color rgb="FF00B050"/>
      </bottom>
      <diagonal/>
    </border>
    <border>
      <left style="thin">
        <color rgb="FFFFFFFF"/>
      </left>
      <right style="dotted">
        <color rgb="FFFFFFFF"/>
      </right>
      <top style="thin">
        <color rgb="FFFFFFFF"/>
      </top>
      <bottom style="dotted">
        <color rgb="FF00B050"/>
      </bottom>
      <diagonal/>
    </border>
    <border>
      <left/>
      <right/>
      <top/>
      <bottom style="dotted">
        <color rgb="FF00B050"/>
      </bottom>
      <diagonal/>
    </border>
    <border>
      <left style="dotted">
        <color rgb="FF00B050"/>
      </left>
      <right style="thin">
        <color rgb="FF00B050"/>
      </right>
      <top style="dotted">
        <color rgb="FF00B050"/>
      </top>
      <bottom style="dotted">
        <color rgb="FF00B050"/>
      </bottom>
      <diagonal/>
    </border>
    <border>
      <left/>
      <right/>
      <top style="dotted">
        <color rgb="FF00B050"/>
      </top>
      <bottom style="dotted">
        <color rgb="FF00B050"/>
      </bottom>
      <diagonal/>
    </border>
    <border>
      <left/>
      <right style="dotted">
        <color rgb="FF00B050"/>
      </right>
      <top/>
      <bottom/>
      <diagonal/>
    </border>
    <border>
      <left/>
      <right style="dotted">
        <color rgb="FF00B050"/>
      </right>
      <top style="dotted">
        <color rgb="FF00B050"/>
      </top>
      <bottom/>
      <diagonal/>
    </border>
    <border>
      <left/>
      <right style="thin">
        <color rgb="FF00B050"/>
      </right>
      <top style="dotted">
        <color rgb="FF00B050"/>
      </top>
      <bottom/>
      <diagonal/>
    </border>
    <border>
      <left style="dotted">
        <color rgb="FF00B050"/>
      </left>
      <right/>
      <top style="dotted">
        <color rgb="FF00B050"/>
      </top>
      <bottom/>
      <diagonal/>
    </border>
    <border>
      <left style="thin">
        <color rgb="FF00B050"/>
      </left>
      <right style="dotted">
        <color rgb="FF00B050"/>
      </right>
      <top style="dotted">
        <color rgb="FF00B050"/>
      </top>
      <bottom style="thin">
        <color rgb="FF00B050"/>
      </bottom>
      <diagonal/>
    </border>
    <border>
      <left/>
      <right style="thin">
        <color rgb="FF00B050"/>
      </right>
      <top style="dotted">
        <color rgb="FF00B050"/>
      </top>
      <bottom style="thin">
        <color rgb="FF00B050"/>
      </bottom>
      <diagonal/>
    </border>
    <border>
      <left/>
      <right style="dotted">
        <color rgb="FF00B050"/>
      </right>
      <top style="dotted">
        <color rgb="FF00B050"/>
      </top>
      <bottom style="thin">
        <color rgb="FF00B050"/>
      </bottom>
      <diagonal/>
    </border>
    <border>
      <left style="dotted">
        <color rgb="FF00B050"/>
      </left>
      <right style="thin">
        <color rgb="FF00B050"/>
      </right>
      <top style="dotted">
        <color rgb="FF00B050"/>
      </top>
      <bottom style="thin">
        <color rgb="FF00B050"/>
      </bottom>
      <diagonal/>
    </border>
    <border>
      <left/>
      <right/>
      <top style="thin">
        <color rgb="FF00B050"/>
      </top>
      <bottom/>
      <diagonal/>
    </border>
    <border>
      <left style="dotted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00B050"/>
      </left>
      <right style="dotted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tted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dotted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dotted">
        <color rgb="FF00B050"/>
      </left>
      <right/>
      <top style="thin">
        <color rgb="FF00B050"/>
      </top>
      <bottom style="thin">
        <color rgb="FF00B05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dotted">
        <color rgb="FFFFFFFF"/>
      </left>
      <right/>
      <top/>
      <bottom style="thin">
        <color rgb="FFFFFFFF"/>
      </bottom>
      <diagonal/>
    </border>
    <border>
      <left style="dotted">
        <color rgb="FF00B050"/>
      </left>
      <right/>
      <top style="dotted">
        <color rgb="FF00B050"/>
      </top>
      <bottom style="thin">
        <color rgb="FF00B050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dotted">
        <color rgb="FF00B050"/>
      </bottom>
      <diagonal/>
    </border>
    <border>
      <left/>
      <right style="thin">
        <color rgb="FFFFFFFF"/>
      </right>
      <top style="thin">
        <color rgb="FFFFFFFF"/>
      </top>
      <bottom style="dotted">
        <color rgb="FF00B050"/>
      </bottom>
      <diagonal/>
    </border>
    <border>
      <left/>
      <right/>
      <top style="dotted">
        <color rgb="FF00B050"/>
      </top>
      <bottom style="thin">
        <color rgb="FF00B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dotted">
        <color rgb="FF00B050"/>
      </bottom>
      <diagonal/>
    </border>
    <border>
      <left style="thin">
        <color rgb="FFFFFFFF"/>
      </left>
      <right style="thin">
        <color rgb="FF00B050"/>
      </right>
      <top/>
      <bottom style="dotted">
        <color rgb="FF00B050"/>
      </bottom>
      <diagonal/>
    </border>
    <border>
      <left/>
      <right style="dotted">
        <color rgb="FFFFFFFF"/>
      </right>
      <top style="thin">
        <color rgb="FFFFFFFF"/>
      </top>
      <bottom style="thin">
        <color rgb="FFFFFFFF"/>
      </bottom>
      <diagonal/>
    </border>
    <border>
      <left style="dotted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rgb="FFFFFFFF"/>
      </bottom>
      <diagonal/>
    </border>
    <border>
      <left/>
      <right style="thin">
        <color theme="0"/>
      </right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00B050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rgb="FF00B050"/>
      </right>
      <top style="thin">
        <color rgb="FFFFFFFF"/>
      </top>
      <bottom/>
      <diagonal/>
    </border>
    <border>
      <left style="thin">
        <color rgb="FFFFFFFF"/>
      </left>
      <right style="thin">
        <color theme="0"/>
      </right>
      <top style="thin">
        <color rgb="FFFFFFFF"/>
      </top>
      <bottom/>
      <diagonal/>
    </border>
    <border>
      <left style="thin">
        <color rgb="FFFFFFFF"/>
      </left>
      <right style="thin">
        <color theme="0"/>
      </right>
      <top/>
      <bottom style="dotted">
        <color rgb="FF00B050"/>
      </bottom>
      <diagonal/>
    </border>
    <border>
      <left style="thin">
        <color rgb="FFFFFFFF"/>
      </left>
      <right style="thin">
        <color theme="9"/>
      </right>
      <top style="thin">
        <color rgb="FFFFFFFF"/>
      </top>
      <bottom style="dotted">
        <color rgb="FF00B050"/>
      </bottom>
      <diagonal/>
    </border>
    <border>
      <left style="dotted">
        <color rgb="FF00B050"/>
      </left>
      <right style="thin">
        <color theme="9"/>
      </right>
      <top style="dotted">
        <color rgb="FF00B050"/>
      </top>
      <bottom style="dotted">
        <color rgb="FF00B050"/>
      </bottom>
      <diagonal/>
    </border>
    <border>
      <left style="dotted">
        <color rgb="FF00B050"/>
      </left>
      <right style="thin">
        <color theme="9"/>
      </right>
      <top style="thin">
        <color rgb="FF00B050"/>
      </top>
      <bottom style="thin">
        <color rgb="FF00B050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00B050"/>
      </left>
      <right/>
      <top style="dotted">
        <color rgb="FF00B050"/>
      </top>
      <bottom style="thin">
        <color rgb="FF00B050"/>
      </bottom>
      <diagonal/>
    </border>
    <border>
      <left style="dotted">
        <color rgb="FF00B050"/>
      </left>
      <right style="dotted">
        <color rgb="FF00B050"/>
      </right>
      <top style="dotted">
        <color rgb="FF00B050"/>
      </top>
      <bottom style="dashed">
        <color rgb="FF00B050"/>
      </bottom>
      <diagonal/>
    </border>
    <border>
      <left style="dotted">
        <color rgb="FF00B050"/>
      </left>
      <right style="dotted">
        <color rgb="FF00B050"/>
      </right>
      <top style="dashed">
        <color rgb="FF00B050"/>
      </top>
      <bottom style="dashed">
        <color rgb="FF00B050"/>
      </bottom>
      <diagonal/>
    </border>
    <border>
      <left style="dotted">
        <color rgb="FF00B050"/>
      </left>
      <right style="dotted">
        <color rgb="FF00B050"/>
      </right>
      <top style="dashed">
        <color rgb="FF00B050"/>
      </top>
      <bottom style="thin">
        <color rgb="FF00B050"/>
      </bottom>
      <diagonal/>
    </border>
    <border>
      <left/>
      <right style="thin">
        <color theme="0"/>
      </right>
      <top/>
      <bottom/>
      <diagonal/>
    </border>
  </borders>
  <cellStyleXfs count="3">
    <xf numFmtId="0" fontId="0" fillId="0" borderId="0"/>
    <xf numFmtId="166" fontId="18" fillId="0" borderId="0" applyBorder="0" applyProtection="0"/>
    <xf numFmtId="164" fontId="18" fillId="0" borderId="0" applyBorder="0" applyProtection="0"/>
  </cellStyleXfs>
  <cellXfs count="353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1" fillId="0" borderId="0" xfId="0" applyFont="1"/>
    <xf numFmtId="0" fontId="3" fillId="2" borderId="0" xfId="0" applyFont="1" applyFill="1"/>
    <xf numFmtId="0" fontId="0" fillId="2" borderId="0" xfId="0" applyFill="1" applyBorder="1"/>
    <xf numFmtId="0" fontId="0" fillId="2" borderId="1" xfId="0" applyFill="1" applyBorder="1"/>
    <xf numFmtId="0" fontId="0" fillId="3" borderId="2" xfId="0" applyFill="1" applyBorder="1"/>
    <xf numFmtId="0" fontId="0" fillId="2" borderId="3" xfId="0" applyFont="1" applyFill="1" applyBorder="1"/>
    <xf numFmtId="0" fontId="4" fillId="4" borderId="4" xfId="0" applyFont="1" applyFill="1" applyBorder="1" applyAlignment="1">
      <alignment horizontal="center"/>
    </xf>
    <xf numFmtId="0" fontId="0" fillId="5" borderId="1" xfId="0" applyFill="1" applyBorder="1"/>
    <xf numFmtId="0" fontId="0" fillId="2" borderId="4" xfId="0" applyFill="1" applyBorder="1"/>
    <xf numFmtId="0" fontId="5" fillId="2" borderId="0" xfId="0" applyFont="1" applyFill="1"/>
    <xf numFmtId="0" fontId="1" fillId="2" borderId="0" xfId="0" applyFont="1" applyFill="1" applyAlignment="1">
      <alignment horizontal="center" vertical="center"/>
    </xf>
    <xf numFmtId="0" fontId="6" fillId="6" borderId="7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0" fillId="7" borderId="8" xfId="0" applyFont="1" applyFill="1" applyBorder="1" applyAlignment="1">
      <alignment horizontal="center" vertical="center" wrapText="1"/>
    </xf>
    <xf numFmtId="0" fontId="0" fillId="7" borderId="9" xfId="0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3" fillId="2" borderId="11" xfId="0" applyFont="1" applyFill="1" applyBorder="1"/>
    <xf numFmtId="0" fontId="3" fillId="2" borderId="12" xfId="0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/>
      <protection hidden="1"/>
    </xf>
    <xf numFmtId="0" fontId="3" fillId="2" borderId="16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hidden="1"/>
    </xf>
    <xf numFmtId="0" fontId="3" fillId="2" borderId="18" xfId="0" applyFont="1" applyFill="1" applyBorder="1" applyAlignment="1" applyProtection="1">
      <alignment horizontal="center"/>
      <protection locked="0"/>
    </xf>
    <xf numFmtId="0" fontId="3" fillId="3" borderId="13" xfId="0" applyFont="1" applyFill="1" applyBorder="1" applyAlignment="1" applyProtection="1">
      <alignment horizontal="center"/>
      <protection hidden="1"/>
    </xf>
    <xf numFmtId="0" fontId="3" fillId="3" borderId="19" xfId="0" applyFont="1" applyFill="1" applyBorder="1" applyAlignment="1" applyProtection="1">
      <alignment horizontal="center"/>
      <protection hidden="1"/>
    </xf>
    <xf numFmtId="0" fontId="6" fillId="2" borderId="0" xfId="0" applyFont="1" applyFill="1" applyAlignment="1">
      <alignment horizontal="center" vertical="center"/>
    </xf>
    <xf numFmtId="0" fontId="3" fillId="0" borderId="0" xfId="0" applyFont="1"/>
    <xf numFmtId="0" fontId="3" fillId="2" borderId="20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hidden="1"/>
    </xf>
    <xf numFmtId="0" fontId="3" fillId="2" borderId="24" xfId="0" applyFont="1" applyFill="1" applyBorder="1" applyAlignment="1" applyProtection="1">
      <alignment horizontal="center"/>
      <protection locked="0"/>
    </xf>
    <xf numFmtId="0" fontId="3" fillId="2" borderId="26" xfId="0" applyFont="1" applyFill="1" applyBorder="1" applyAlignment="1" applyProtection="1">
      <alignment horizontal="center"/>
      <protection locked="0"/>
    </xf>
    <xf numFmtId="0" fontId="3" fillId="2" borderId="27" xfId="0" applyFont="1" applyFill="1" applyBorder="1" applyAlignment="1" applyProtection="1">
      <alignment horizontal="center"/>
      <protection locked="0"/>
    </xf>
    <xf numFmtId="0" fontId="3" fillId="2" borderId="29" xfId="0" applyFont="1" applyFill="1" applyBorder="1" applyAlignment="1" applyProtection="1">
      <alignment horizontal="center"/>
      <protection locked="0"/>
    </xf>
    <xf numFmtId="0" fontId="3" fillId="2" borderId="30" xfId="0" applyFont="1" applyFill="1" applyBorder="1" applyAlignment="1" applyProtection="1">
      <alignment horizontal="center"/>
      <protection locked="0"/>
    </xf>
    <xf numFmtId="0" fontId="3" fillId="2" borderId="31" xfId="0" applyFont="1" applyFill="1" applyBorder="1" applyAlignment="1" applyProtection="1">
      <alignment horizontal="center"/>
      <protection locked="0"/>
    </xf>
    <xf numFmtId="0" fontId="3" fillId="2" borderId="32" xfId="0" applyFont="1" applyFill="1" applyBorder="1" applyAlignment="1" applyProtection="1">
      <alignment horizontal="left"/>
      <protection hidden="1"/>
    </xf>
    <xf numFmtId="0" fontId="3" fillId="2" borderId="33" xfId="0" applyFont="1" applyFill="1" applyBorder="1" applyAlignment="1" applyProtection="1">
      <alignment horizontal="center"/>
      <protection hidden="1"/>
    </xf>
    <xf numFmtId="0" fontId="3" fillId="2" borderId="34" xfId="0" applyFont="1" applyFill="1" applyBorder="1" applyAlignment="1" applyProtection="1">
      <alignment horizontal="center"/>
      <protection hidden="1"/>
    </xf>
    <xf numFmtId="0" fontId="9" fillId="2" borderId="0" xfId="0" applyFont="1" applyFill="1"/>
    <xf numFmtId="0" fontId="3" fillId="2" borderId="35" xfId="0" applyFont="1" applyFill="1" applyBorder="1"/>
    <xf numFmtId="0" fontId="3" fillId="2" borderId="36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35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7" borderId="39" xfId="0" applyFont="1" applyFill="1" applyBorder="1" applyAlignment="1">
      <alignment horizontal="center" vertical="center" wrapText="1"/>
    </xf>
    <xf numFmtId="0" fontId="3" fillId="7" borderId="0" xfId="0" applyFont="1" applyFill="1" applyAlignment="1">
      <alignment horizontal="center" vertical="center" wrapText="1"/>
    </xf>
    <xf numFmtId="0" fontId="0" fillId="7" borderId="40" xfId="0" applyFont="1" applyFill="1" applyBorder="1" applyAlignment="1">
      <alignment horizontal="center" vertical="center" wrapText="1"/>
    </xf>
    <xf numFmtId="0" fontId="0" fillId="7" borderId="41" xfId="0" applyFont="1" applyFill="1" applyBorder="1" applyAlignment="1">
      <alignment horizontal="center" vertical="center" wrapText="1"/>
    </xf>
    <xf numFmtId="0" fontId="0" fillId="7" borderId="0" xfId="0" applyFont="1" applyFill="1" applyAlignment="1">
      <alignment horizontal="center" vertical="center" wrapText="1"/>
    </xf>
    <xf numFmtId="0" fontId="0" fillId="7" borderId="42" xfId="0" applyFont="1" applyFill="1" applyBorder="1" applyAlignment="1">
      <alignment horizontal="center" vertical="center" wrapText="1"/>
    </xf>
    <xf numFmtId="0" fontId="3" fillId="7" borderId="40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0" borderId="20" xfId="2" applyNumberFormat="1" applyFont="1" applyBorder="1" applyAlignment="1" applyProtection="1">
      <alignment horizontal="center" vertical="center"/>
      <protection locked="0"/>
    </xf>
    <xf numFmtId="0" fontId="3" fillId="2" borderId="44" xfId="0" applyFont="1" applyFill="1" applyBorder="1" applyAlignment="1" applyProtection="1">
      <alignment horizontal="center" vertical="center"/>
      <protection locked="0"/>
    </xf>
    <xf numFmtId="0" fontId="3" fillId="2" borderId="45" xfId="0" applyFont="1" applyFill="1" applyBorder="1" applyAlignment="1" applyProtection="1">
      <alignment horizontal="center" vertical="center"/>
      <protection locked="0"/>
    </xf>
    <xf numFmtId="0" fontId="3" fillId="0" borderId="46" xfId="2" applyNumberFormat="1" applyFont="1" applyBorder="1" applyAlignment="1" applyProtection="1">
      <alignment horizontal="center" vertical="center"/>
      <protection locked="0"/>
    </xf>
    <xf numFmtId="0" fontId="3" fillId="2" borderId="47" xfId="0" applyFont="1" applyFill="1" applyBorder="1" applyAlignment="1" applyProtection="1">
      <alignment horizontal="center" vertical="center"/>
      <protection locked="0"/>
    </xf>
    <xf numFmtId="0" fontId="3" fillId="2" borderId="48" xfId="0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3" fillId="0" borderId="1" xfId="2" applyNumberFormat="1" applyFont="1" applyBorder="1" applyAlignment="1" applyProtection="1">
      <alignment horizontal="center" vertical="center"/>
      <protection locked="0"/>
    </xf>
    <xf numFmtId="0" fontId="3" fillId="0" borderId="25" xfId="2" applyNumberFormat="1" applyFont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0" borderId="28" xfId="2" applyNumberFormat="1" applyFont="1" applyBorder="1" applyAlignment="1" applyProtection="1">
      <alignment horizontal="center" vertical="center"/>
      <protection locked="0"/>
    </xf>
    <xf numFmtId="0" fontId="3" fillId="0" borderId="12" xfId="2" applyNumberFormat="1" applyFont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3" borderId="50" xfId="0" applyFont="1" applyFill="1" applyBorder="1" applyAlignment="1" applyProtection="1">
      <alignment horizontal="center" vertical="center"/>
      <protection hidden="1"/>
    </xf>
    <xf numFmtId="0" fontId="3" fillId="2" borderId="52" xfId="0" applyFont="1" applyFill="1" applyBorder="1" applyAlignment="1" applyProtection="1">
      <alignment horizontal="center" vertical="center"/>
      <protection locked="0"/>
    </xf>
    <xf numFmtId="0" fontId="3" fillId="2" borderId="31" xfId="0" applyFont="1" applyFill="1" applyBorder="1" applyAlignment="1" applyProtection="1">
      <alignment horizontal="center" vertical="center"/>
      <protection locked="0"/>
    </xf>
    <xf numFmtId="0" fontId="3" fillId="2" borderId="53" xfId="0" applyFont="1" applyFill="1" applyBorder="1" applyAlignment="1" applyProtection="1">
      <alignment horizontal="center" vertical="center"/>
      <protection locked="0"/>
    </xf>
    <xf numFmtId="0" fontId="3" fillId="0" borderId="52" xfId="2" applyNumberFormat="1" applyFont="1" applyBorder="1" applyAlignment="1" applyProtection="1">
      <alignment horizontal="center" vertical="center"/>
      <protection locked="0"/>
    </xf>
    <xf numFmtId="0" fontId="0" fillId="2" borderId="54" xfId="0" applyFill="1" applyBorder="1"/>
    <xf numFmtId="0" fontId="3" fillId="2" borderId="11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 applyProtection="1">
      <alignment horizontal="center"/>
      <protection hidden="1"/>
    </xf>
    <xf numFmtId="165" fontId="3" fillId="3" borderId="20" xfId="0" applyNumberFormat="1" applyFont="1" applyFill="1" applyBorder="1" applyAlignment="1" applyProtection="1">
      <alignment horizontal="center"/>
      <protection hidden="1"/>
    </xf>
    <xf numFmtId="165" fontId="3" fillId="3" borderId="44" xfId="0" applyNumberFormat="1" applyFont="1" applyFill="1" applyBorder="1" applyAlignment="1" applyProtection="1">
      <alignment horizontal="center"/>
      <protection hidden="1"/>
    </xf>
    <xf numFmtId="165" fontId="3" fillId="3" borderId="23" xfId="0" applyNumberFormat="1" applyFont="1" applyFill="1" applyBorder="1" applyAlignment="1" applyProtection="1">
      <alignment horizontal="center"/>
      <protection hidden="1"/>
    </xf>
    <xf numFmtId="165" fontId="3" fillId="8" borderId="56" xfId="0" applyNumberFormat="1" applyFont="1" applyFill="1" applyBorder="1" applyProtection="1">
      <protection hidden="1"/>
    </xf>
    <xf numFmtId="0" fontId="0" fillId="2" borderId="57" xfId="0" applyFill="1" applyBorder="1" applyProtection="1">
      <protection locked="0"/>
    </xf>
    <xf numFmtId="0" fontId="0" fillId="2" borderId="58" xfId="0" applyFill="1" applyBorder="1" applyProtection="1">
      <protection locked="0"/>
    </xf>
    <xf numFmtId="0" fontId="0" fillId="2" borderId="59" xfId="0" applyFill="1" applyBorder="1" applyProtection="1">
      <protection locked="0"/>
    </xf>
    <xf numFmtId="0" fontId="0" fillId="2" borderId="60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61" xfId="0" applyFill="1" applyBorder="1" applyProtection="1">
      <protection locked="0"/>
    </xf>
    <xf numFmtId="0" fontId="0" fillId="2" borderId="62" xfId="0" applyFill="1" applyBorder="1" applyProtection="1">
      <protection locked="0"/>
    </xf>
    <xf numFmtId="0" fontId="0" fillId="2" borderId="63" xfId="0" applyFill="1" applyBorder="1" applyProtection="1">
      <protection locked="0"/>
    </xf>
    <xf numFmtId="0" fontId="0" fillId="2" borderId="64" xfId="0" applyFill="1" applyBorder="1" applyProtection="1">
      <protection locked="0"/>
    </xf>
    <xf numFmtId="0" fontId="0" fillId="2" borderId="0" xfId="0" applyFill="1" applyProtection="1">
      <protection hidden="1"/>
    </xf>
    <xf numFmtId="0" fontId="11" fillId="2" borderId="0" xfId="0" applyFont="1" applyFill="1"/>
    <xf numFmtId="0" fontId="12" fillId="2" borderId="0" xfId="0" applyFont="1" applyFill="1"/>
    <xf numFmtId="0" fontId="1" fillId="2" borderId="0" xfId="0" applyFont="1" applyFill="1" applyBorder="1"/>
    <xf numFmtId="0" fontId="0" fillId="2" borderId="35" xfId="0" applyFill="1" applyBorder="1"/>
    <xf numFmtId="0" fontId="0" fillId="2" borderId="35" xfId="0" applyFill="1" applyBorder="1" applyAlignment="1">
      <alignment horizontal="center"/>
    </xf>
    <xf numFmtId="0" fontId="0" fillId="2" borderId="36" xfId="0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13" fillId="7" borderId="39" xfId="0" applyFont="1" applyFill="1" applyBorder="1" applyAlignment="1">
      <alignment horizontal="center" vertical="center" wrapText="1"/>
    </xf>
    <xf numFmtId="0" fontId="7" fillId="7" borderId="41" xfId="0" applyFont="1" applyFill="1" applyBorder="1" applyAlignment="1">
      <alignment horizontal="center" vertical="center" wrapText="1"/>
    </xf>
    <xf numFmtId="0" fontId="7" fillId="7" borderId="40" xfId="0" applyFont="1" applyFill="1" applyBorder="1" applyAlignment="1">
      <alignment horizontal="center" vertical="center" wrapText="1"/>
    </xf>
    <xf numFmtId="0" fontId="13" fillId="7" borderId="40" xfId="0" applyFont="1" applyFill="1" applyBorder="1" applyAlignment="1">
      <alignment horizontal="center" vertical="center" wrapText="1"/>
    </xf>
    <xf numFmtId="0" fontId="13" fillId="7" borderId="41" xfId="0" applyFont="1" applyFill="1" applyBorder="1" applyAlignment="1">
      <alignment horizontal="center" vertical="center" wrapText="1"/>
    </xf>
    <xf numFmtId="0" fontId="13" fillId="7" borderId="0" xfId="0" applyFont="1" applyFill="1" applyAlignment="1">
      <alignment horizontal="center" vertical="center" wrapText="1"/>
    </xf>
    <xf numFmtId="0" fontId="13" fillId="7" borderId="66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0" fillId="2" borderId="11" xfId="0" applyFill="1" applyBorder="1"/>
    <xf numFmtId="0" fontId="0" fillId="2" borderId="20" xfId="0" applyFont="1" applyFill="1" applyBorder="1" applyAlignment="1" applyProtection="1">
      <alignment horizontal="center"/>
      <protection locked="0"/>
    </xf>
    <xf numFmtId="0" fontId="0" fillId="3" borderId="44" xfId="0" applyFill="1" applyBorder="1" applyAlignment="1" applyProtection="1">
      <alignment horizontal="center"/>
      <protection hidden="1"/>
    </xf>
    <xf numFmtId="0" fontId="0" fillId="2" borderId="20" xfId="0" applyFont="1" applyFill="1" applyBorder="1" applyAlignment="1" applyProtection="1">
      <alignment horizontal="center" vertical="center"/>
      <protection locked="0"/>
    </xf>
    <xf numFmtId="0" fontId="0" fillId="3" borderId="44" xfId="0" applyFill="1" applyBorder="1" applyAlignment="1" applyProtection="1">
      <alignment horizontal="center" vertical="center"/>
      <protection hidden="1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2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0" fillId="2" borderId="50" xfId="0" applyFill="1" applyBorder="1" applyAlignment="1" applyProtection="1">
      <alignment horizontal="center"/>
      <protection locked="0"/>
    </xf>
    <xf numFmtId="0" fontId="0" fillId="2" borderId="31" xfId="0" applyFill="1" applyBorder="1" applyAlignment="1" applyProtection="1">
      <alignment horizontal="center"/>
      <protection locked="0"/>
    </xf>
    <xf numFmtId="0" fontId="0" fillId="2" borderId="52" xfId="0" applyFill="1" applyBorder="1" applyAlignment="1" applyProtection="1">
      <alignment horizontal="center"/>
      <protection locked="0"/>
    </xf>
    <xf numFmtId="0" fontId="0" fillId="3" borderId="53" xfId="0" applyFill="1" applyBorder="1" applyAlignment="1" applyProtection="1">
      <alignment horizontal="center" vertical="center"/>
      <protection hidden="1"/>
    </xf>
    <xf numFmtId="0" fontId="0" fillId="2" borderId="50" xfId="0" applyFill="1" applyBorder="1" applyAlignment="1" applyProtection="1">
      <alignment horizontal="center" vertical="center"/>
      <protection locked="0"/>
    </xf>
    <xf numFmtId="0" fontId="0" fillId="2" borderId="52" xfId="0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 applyProtection="1">
      <alignment horizontal="center" vertical="center"/>
      <protection locked="0"/>
    </xf>
    <xf numFmtId="0" fontId="0" fillId="2" borderId="51" xfId="0" applyFill="1" applyBorder="1" applyAlignment="1" applyProtection="1">
      <alignment horizontal="center" vertical="center"/>
      <protection locked="0"/>
    </xf>
    <xf numFmtId="0" fontId="0" fillId="3" borderId="32" xfId="0" applyFont="1" applyFill="1" applyBorder="1" applyAlignment="1" applyProtection="1">
      <alignment horizontal="left"/>
      <protection hidden="1"/>
    </xf>
    <xf numFmtId="0" fontId="0" fillId="3" borderId="34" xfId="0" applyFill="1" applyBorder="1" applyAlignment="1" applyProtection="1">
      <alignment horizontal="center"/>
      <protection hidden="1"/>
    </xf>
    <xf numFmtId="165" fontId="0" fillId="3" borderId="56" xfId="0" applyNumberFormat="1" applyFill="1" applyBorder="1" applyAlignment="1" applyProtection="1">
      <alignment horizontal="center"/>
      <protection hidden="1"/>
    </xf>
    <xf numFmtId="165" fontId="0" fillId="3" borderId="32" xfId="0" applyNumberFormat="1" applyFill="1" applyBorder="1" applyAlignment="1" applyProtection="1">
      <alignment horizontal="center"/>
      <protection hidden="1"/>
    </xf>
    <xf numFmtId="165" fontId="0" fillId="3" borderId="67" xfId="0" applyNumberFormat="1" applyFill="1" applyBorder="1" applyAlignment="1" applyProtection="1">
      <alignment horizontal="center"/>
      <protection hidden="1"/>
    </xf>
    <xf numFmtId="165" fontId="0" fillId="3" borderId="34" xfId="0" applyNumberFormat="1" applyFill="1" applyBorder="1" applyAlignment="1" applyProtection="1">
      <alignment horizontal="center"/>
      <protection hidden="1"/>
    </xf>
    <xf numFmtId="165" fontId="1" fillId="2" borderId="0" xfId="0" applyNumberFormat="1" applyFont="1" applyFill="1" applyBorder="1" applyAlignment="1">
      <alignment horizontal="center"/>
    </xf>
    <xf numFmtId="0" fontId="0" fillId="0" borderId="11" xfId="0" applyBorder="1"/>
    <xf numFmtId="0" fontId="7" fillId="7" borderId="39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/>
    </xf>
    <xf numFmtId="165" fontId="15" fillId="2" borderId="0" xfId="0" applyNumberFormat="1" applyFont="1" applyFill="1" applyBorder="1" applyAlignment="1">
      <alignment horizontal="left"/>
    </xf>
    <xf numFmtId="0" fontId="3" fillId="9" borderId="32" xfId="0" applyFont="1" applyFill="1" applyBorder="1" applyAlignment="1"/>
    <xf numFmtId="0" fontId="3" fillId="9" borderId="33" xfId="0" applyFont="1" applyFill="1" applyBorder="1" applyAlignment="1"/>
    <xf numFmtId="0" fontId="0" fillId="0" borderId="0" xfId="0" applyFont="1"/>
    <xf numFmtId="0" fontId="0" fillId="2" borderId="0" xfId="0" applyFont="1" applyFill="1"/>
    <xf numFmtId="0" fontId="0" fillId="2" borderId="0" xfId="0" applyFont="1" applyFill="1" applyAlignment="1">
      <alignment wrapText="1"/>
    </xf>
    <xf numFmtId="0" fontId="7" fillId="2" borderId="69" xfId="0" applyFont="1" applyFill="1" applyBorder="1" applyAlignment="1">
      <alignment vertical="center" wrapText="1"/>
    </xf>
    <xf numFmtId="0" fontId="7" fillId="2" borderId="70" xfId="0" applyFont="1" applyFill="1" applyBorder="1" applyAlignment="1">
      <alignment vertical="center" wrapText="1"/>
    </xf>
    <xf numFmtId="0" fontId="0" fillId="2" borderId="71" xfId="0" applyFont="1" applyFill="1" applyBorder="1" applyAlignment="1">
      <alignment horizontal="center" vertical="center"/>
    </xf>
    <xf numFmtId="0" fontId="0" fillId="2" borderId="72" xfId="0" applyFont="1" applyFill="1" applyBorder="1" applyAlignment="1">
      <alignment horizontal="center" vertical="center"/>
    </xf>
    <xf numFmtId="0" fontId="0" fillId="2" borderId="73" xfId="0" applyFont="1" applyFill="1" applyBorder="1" applyAlignment="1">
      <alignment horizontal="center" vertical="center"/>
    </xf>
    <xf numFmtId="0" fontId="0" fillId="6" borderId="75" xfId="0" applyFont="1" applyFill="1" applyBorder="1" applyAlignment="1">
      <alignment horizontal="center" vertical="center"/>
    </xf>
    <xf numFmtId="0" fontId="7" fillId="0" borderId="76" xfId="0" applyFont="1" applyBorder="1" applyAlignment="1">
      <alignment horizontal="center" vertical="center" wrapText="1"/>
    </xf>
    <xf numFmtId="0" fontId="7" fillId="2" borderId="77" xfId="0" applyFont="1" applyFill="1" applyBorder="1" applyAlignment="1">
      <alignment horizontal="center" vertical="center" wrapText="1"/>
    </xf>
    <xf numFmtId="0" fontId="0" fillId="2" borderId="78" xfId="0" applyFont="1" applyFill="1" applyBorder="1" applyAlignment="1">
      <alignment horizontal="center" vertical="center"/>
    </xf>
    <xf numFmtId="0" fontId="7" fillId="0" borderId="79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16" fillId="2" borderId="77" xfId="0" applyFont="1" applyFill="1" applyBorder="1" applyAlignment="1">
      <alignment horizontal="center" vertical="center" wrapText="1"/>
    </xf>
    <xf numFmtId="0" fontId="3" fillId="6" borderId="77" xfId="0" applyFont="1" applyFill="1" applyBorder="1" applyAlignment="1">
      <alignment horizontal="center" vertical="center" wrapText="1"/>
    </xf>
    <xf numFmtId="0" fontId="7" fillId="6" borderId="77" xfId="0" applyFont="1" applyFill="1" applyBorder="1" applyAlignment="1">
      <alignment horizontal="center" vertical="center" wrapText="1"/>
    </xf>
    <xf numFmtId="0" fontId="0" fillId="0" borderId="0" xfId="0" applyProtection="1">
      <protection hidden="1"/>
    </xf>
    <xf numFmtId="0" fontId="0" fillId="2" borderId="34" xfId="0" applyFont="1" applyFill="1" applyBorder="1" applyProtection="1">
      <protection hidden="1"/>
    </xf>
    <xf numFmtId="0" fontId="3" fillId="9" borderId="34" xfId="0" applyFont="1" applyFill="1" applyBorder="1" applyAlignment="1" applyProtection="1">
      <protection hidden="1"/>
    </xf>
    <xf numFmtId="166" fontId="0" fillId="0" borderId="34" xfId="1" applyFont="1" applyBorder="1" applyAlignment="1" applyProtection="1">
      <protection hidden="1"/>
    </xf>
    <xf numFmtId="166" fontId="0" fillId="2" borderId="34" xfId="1" applyFont="1" applyFill="1" applyBorder="1" applyAlignment="1" applyProtection="1">
      <protection hidden="1"/>
    </xf>
    <xf numFmtId="0" fontId="3" fillId="2" borderId="34" xfId="0" applyFont="1" applyFill="1" applyBorder="1" applyAlignment="1" applyProtection="1">
      <protection hidden="1"/>
    </xf>
    <xf numFmtId="0" fontId="0" fillId="2" borderId="0" xfId="0" applyFill="1" applyBorder="1" applyAlignment="1">
      <alignment horizontal="left" wrapText="1"/>
    </xf>
    <xf numFmtId="165" fontId="3" fillId="8" borderId="32" xfId="0" applyNumberFormat="1" applyFont="1" applyFill="1" applyBorder="1" applyProtection="1">
      <protection hidden="1"/>
    </xf>
    <xf numFmtId="0" fontId="6" fillId="6" borderId="9" xfId="0" applyFont="1" applyFill="1" applyBorder="1" applyAlignment="1">
      <alignment horizontal="center" vertical="center" wrapText="1"/>
    </xf>
    <xf numFmtId="0" fontId="0" fillId="11" borderId="0" xfId="0" applyFill="1"/>
    <xf numFmtId="0" fontId="0" fillId="11" borderId="0" xfId="0" applyFill="1" applyBorder="1"/>
    <xf numFmtId="0" fontId="0" fillId="11" borderId="0" xfId="0" applyFont="1" applyFill="1" applyBorder="1" applyAlignment="1">
      <alignment horizontal="center" vertical="center"/>
    </xf>
    <xf numFmtId="0" fontId="0" fillId="11" borderId="0" xfId="0" applyFont="1" applyFill="1" applyBorder="1"/>
    <xf numFmtId="0" fontId="20" fillId="11" borderId="0" xfId="0" applyFont="1" applyFill="1" applyBorder="1" applyAlignment="1">
      <alignment horizontal="center" vertical="center" wrapText="1"/>
    </xf>
    <xf numFmtId="0" fontId="21" fillId="11" borderId="0" xfId="0" applyFont="1" applyFill="1" applyBorder="1"/>
    <xf numFmtId="0" fontId="21" fillId="11" borderId="0" xfId="0" applyFont="1" applyFill="1" applyBorder="1" applyAlignment="1">
      <alignment horizontal="center" vertical="center"/>
    </xf>
    <xf numFmtId="166" fontId="23" fillId="2" borderId="34" xfId="1" applyFont="1" applyFill="1" applyBorder="1" applyAlignment="1" applyProtection="1">
      <protection hidden="1"/>
    </xf>
    <xf numFmtId="0" fontId="24" fillId="0" borderId="20" xfId="2" applyNumberFormat="1" applyFont="1" applyBorder="1" applyAlignment="1" applyProtection="1">
      <alignment horizontal="center" vertical="center"/>
      <protection locked="0"/>
    </xf>
    <xf numFmtId="0" fontId="24" fillId="10" borderId="20" xfId="2" applyNumberFormat="1" applyFont="1" applyFill="1" applyBorder="1" applyAlignment="1" applyProtection="1">
      <alignment horizontal="center" vertical="center"/>
      <protection locked="0"/>
    </xf>
    <xf numFmtId="0" fontId="24" fillId="0" borderId="46" xfId="2" applyNumberFormat="1" applyFont="1" applyBorder="1" applyAlignment="1" applyProtection="1">
      <alignment horizontal="center" vertical="center"/>
      <protection locked="0"/>
    </xf>
    <xf numFmtId="0" fontId="24" fillId="0" borderId="1" xfId="2" applyNumberFormat="1" applyFont="1" applyBorder="1" applyAlignment="1" applyProtection="1">
      <alignment horizontal="center" vertical="center"/>
      <protection locked="0"/>
    </xf>
    <xf numFmtId="0" fontId="24" fillId="0" borderId="25" xfId="2" applyNumberFormat="1" applyFont="1" applyBorder="1" applyAlignment="1" applyProtection="1">
      <alignment horizontal="center" vertical="center"/>
      <protection locked="0"/>
    </xf>
    <xf numFmtId="0" fontId="24" fillId="0" borderId="47" xfId="2" applyNumberFormat="1" applyFont="1" applyBorder="1" applyAlignment="1" applyProtection="1">
      <alignment horizontal="center" vertical="center"/>
      <protection locked="0"/>
    </xf>
    <xf numFmtId="0" fontId="6" fillId="6" borderId="37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wrapText="1"/>
    </xf>
    <xf numFmtId="0" fontId="0" fillId="2" borderId="35" xfId="0" applyFill="1" applyBorder="1" applyAlignment="1">
      <alignment horizontal="center"/>
    </xf>
    <xf numFmtId="0" fontId="8" fillId="11" borderId="87" xfId="0" applyFont="1" applyFill="1" applyBorder="1" applyAlignment="1">
      <alignment horizontal="center" vertical="center"/>
    </xf>
    <xf numFmtId="0" fontId="8" fillId="2" borderId="87" xfId="0" applyFont="1" applyFill="1" applyBorder="1" applyAlignment="1">
      <alignment horizontal="center" vertical="center"/>
    </xf>
    <xf numFmtId="0" fontId="8" fillId="11" borderId="87" xfId="0" applyFont="1" applyFill="1" applyBorder="1" applyAlignment="1">
      <alignment horizontal="center"/>
    </xf>
    <xf numFmtId="0" fontId="0" fillId="7" borderId="89" xfId="0" applyFont="1" applyFill="1" applyBorder="1" applyAlignment="1">
      <alignment horizontal="center" vertical="center" wrapText="1"/>
    </xf>
    <xf numFmtId="0" fontId="0" fillId="7" borderId="39" xfId="0" applyFont="1" applyFill="1" applyBorder="1" applyAlignment="1">
      <alignment horizontal="center" vertical="center" wrapText="1"/>
    </xf>
    <xf numFmtId="0" fontId="0" fillId="7" borderId="90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vertical="center" wrapText="1"/>
    </xf>
    <xf numFmtId="0" fontId="6" fillId="6" borderId="83" xfId="0" applyFont="1" applyFill="1" applyBorder="1" applyAlignment="1">
      <alignment vertical="center" wrapText="1"/>
    </xf>
    <xf numFmtId="0" fontId="3" fillId="2" borderId="82" xfId="0" applyFont="1" applyFill="1" applyBorder="1" applyAlignment="1" applyProtection="1">
      <alignment horizontal="center" vertical="center"/>
      <protection locked="0"/>
    </xf>
    <xf numFmtId="165" fontId="3" fillId="3" borderId="45" xfId="0" applyNumberFormat="1" applyFont="1" applyFill="1" applyBorder="1" applyAlignment="1" applyProtection="1">
      <alignment horizontal="center"/>
      <protection hidden="1"/>
    </xf>
    <xf numFmtId="165" fontId="3" fillId="8" borderId="34" xfId="0" applyNumberFormat="1" applyFont="1" applyFill="1" applyBorder="1" applyProtection="1">
      <protection hidden="1"/>
    </xf>
    <xf numFmtId="165" fontId="3" fillId="3" borderId="25" xfId="0" applyNumberFormat="1" applyFont="1" applyFill="1" applyBorder="1" applyAlignment="1" applyProtection="1">
      <alignment horizontal="center"/>
      <protection hidden="1"/>
    </xf>
    <xf numFmtId="165" fontId="3" fillId="8" borderId="33" xfId="0" applyNumberFormat="1" applyFont="1" applyFill="1" applyBorder="1" applyProtection="1">
      <protection hidden="1"/>
    </xf>
    <xf numFmtId="165" fontId="22" fillId="8" borderId="34" xfId="0" applyNumberFormat="1" applyFont="1" applyFill="1" applyBorder="1" applyAlignment="1" applyProtection="1">
      <alignment horizontal="center"/>
      <protection hidden="1"/>
    </xf>
    <xf numFmtId="0" fontId="3" fillId="8" borderId="32" xfId="0" applyFont="1" applyFill="1" applyBorder="1" applyProtection="1">
      <protection hidden="1"/>
    </xf>
    <xf numFmtId="0" fontId="3" fillId="3" borderId="31" xfId="0" applyFont="1" applyFill="1" applyBorder="1" applyAlignment="1" applyProtection="1">
      <alignment horizontal="center"/>
      <protection hidden="1"/>
    </xf>
    <xf numFmtId="0" fontId="7" fillId="7" borderId="0" xfId="0" applyFont="1" applyFill="1" applyAlignment="1">
      <alignment horizontal="center" vertical="center" wrapText="1"/>
    </xf>
    <xf numFmtId="166" fontId="18" fillId="15" borderId="34" xfId="1" applyFill="1" applyBorder="1" applyProtection="1">
      <protection hidden="1"/>
    </xf>
    <xf numFmtId="0" fontId="0" fillId="0" borderId="20" xfId="0" applyBorder="1" applyProtection="1">
      <protection locked="0"/>
    </xf>
    <xf numFmtId="0" fontId="3" fillId="2" borderId="0" xfId="0" applyFont="1" applyFill="1" applyBorder="1" applyAlignment="1" applyProtection="1">
      <protection hidden="1"/>
    </xf>
    <xf numFmtId="166" fontId="0" fillId="0" borderId="0" xfId="1" applyFont="1" applyBorder="1" applyAlignment="1" applyProtection="1">
      <protection hidden="1"/>
    </xf>
    <xf numFmtId="0" fontId="0" fillId="0" borderId="34" xfId="1" applyNumberFormat="1" applyFont="1" applyBorder="1" applyAlignment="1" applyProtection="1">
      <protection hidden="1"/>
    </xf>
    <xf numFmtId="0" fontId="0" fillId="2" borderId="0" xfId="0" applyFill="1" applyBorder="1" applyProtection="1">
      <protection hidden="1"/>
    </xf>
    <xf numFmtId="0" fontId="0" fillId="0" borderId="93" xfId="0" applyBorder="1" applyProtection="1">
      <protection hidden="1"/>
    </xf>
    <xf numFmtId="0" fontId="0" fillId="0" borderId="94" xfId="0" applyBorder="1" applyProtection="1">
      <protection hidden="1"/>
    </xf>
    <xf numFmtId="0" fontId="0" fillId="0" borderId="95" xfId="0" applyBorder="1" applyProtection="1">
      <protection hidden="1"/>
    </xf>
    <xf numFmtId="0" fontId="0" fillId="0" borderId="96" xfId="0" applyBorder="1" applyProtection="1">
      <protection hidden="1"/>
    </xf>
    <xf numFmtId="0" fontId="0" fillId="0" borderId="97" xfId="0" applyBorder="1" applyProtection="1">
      <protection hidden="1"/>
    </xf>
    <xf numFmtId="0" fontId="0" fillId="2" borderId="98" xfId="0" applyFill="1" applyBorder="1" applyProtection="1">
      <protection hidden="1"/>
    </xf>
    <xf numFmtId="166" fontId="0" fillId="0" borderId="98" xfId="1" applyFont="1" applyBorder="1" applyAlignment="1" applyProtection="1">
      <protection hidden="1"/>
    </xf>
    <xf numFmtId="165" fontId="24" fillId="3" borderId="44" xfId="0" applyNumberFormat="1" applyFont="1" applyFill="1" applyBorder="1" applyAlignment="1" applyProtection="1">
      <alignment horizontal="center"/>
      <protection hidden="1"/>
    </xf>
    <xf numFmtId="0" fontId="10" fillId="2" borderId="0" xfId="0" applyFont="1" applyFill="1" applyBorder="1" applyAlignment="1" applyProtection="1">
      <alignment horizontal="center"/>
      <protection locked="0"/>
    </xf>
    <xf numFmtId="0" fontId="23" fillId="2" borderId="34" xfId="1" applyNumberFormat="1" applyFont="1" applyFill="1" applyBorder="1" applyAlignment="1" applyProtection="1">
      <protection hidden="1"/>
    </xf>
    <xf numFmtId="0" fontId="2" fillId="2" borderId="34" xfId="0" applyFont="1" applyFill="1" applyBorder="1" applyProtection="1">
      <protection hidden="1"/>
    </xf>
    <xf numFmtId="0" fontId="3" fillId="3" borderId="20" xfId="0" applyFont="1" applyFill="1" applyBorder="1" applyAlignment="1" applyProtection="1">
      <alignment horizontal="center" vertical="center"/>
      <protection hidden="1"/>
    </xf>
    <xf numFmtId="0" fontId="3" fillId="3" borderId="52" xfId="0" applyFont="1" applyFill="1" applyBorder="1" applyAlignment="1" applyProtection="1">
      <alignment horizontal="center" vertical="center"/>
      <protection hidden="1"/>
    </xf>
    <xf numFmtId="0" fontId="3" fillId="3" borderId="20" xfId="0" applyFont="1" applyFill="1" applyBorder="1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/>
      <protection locked="0"/>
    </xf>
    <xf numFmtId="165" fontId="0" fillId="3" borderId="33" xfId="0" applyNumberFormat="1" applyFill="1" applyBorder="1" applyAlignment="1" applyProtection="1">
      <alignment horizontal="center"/>
      <protection hidden="1"/>
    </xf>
    <xf numFmtId="0" fontId="0" fillId="6" borderId="78" xfId="0" applyFont="1" applyFill="1" applyBorder="1" applyAlignment="1">
      <alignment horizontal="center" vertical="center"/>
    </xf>
    <xf numFmtId="0" fontId="6" fillId="6" borderId="103" xfId="0" applyFont="1" applyFill="1" applyBorder="1" applyAlignment="1">
      <alignment horizontal="center" vertical="center" wrapText="1"/>
    </xf>
    <xf numFmtId="0" fontId="6" fillId="6" borderId="104" xfId="0" applyFont="1" applyFill="1" applyBorder="1" applyAlignment="1">
      <alignment horizontal="center" vertical="center" wrapText="1"/>
    </xf>
    <xf numFmtId="165" fontId="3" fillId="16" borderId="34" xfId="0" applyNumberFormat="1" applyFont="1" applyFill="1" applyBorder="1" applyProtection="1">
      <protection hidden="1"/>
    </xf>
    <xf numFmtId="165" fontId="10" fillId="16" borderId="34" xfId="0" applyNumberFormat="1" applyFont="1" applyFill="1" applyBorder="1" applyProtection="1">
      <protection hidden="1"/>
    </xf>
    <xf numFmtId="0" fontId="0" fillId="15" borderId="44" xfId="0" applyFill="1" applyBorder="1" applyAlignment="1" applyProtection="1">
      <alignment horizontal="center" vertical="center"/>
      <protection hidden="1"/>
    </xf>
    <xf numFmtId="165" fontId="0" fillId="17" borderId="67" xfId="0" applyNumberFormat="1" applyFill="1" applyBorder="1" applyAlignment="1" applyProtection="1">
      <alignment horizontal="center"/>
      <protection hidden="1"/>
    </xf>
    <xf numFmtId="0" fontId="0" fillId="15" borderId="53" xfId="0" applyFill="1" applyBorder="1" applyAlignment="1" applyProtection="1">
      <alignment horizontal="center" vertical="center"/>
      <protection hidden="1"/>
    </xf>
    <xf numFmtId="0" fontId="13" fillId="7" borderId="109" xfId="0" applyFont="1" applyFill="1" applyBorder="1" applyAlignment="1">
      <alignment horizontal="center" vertical="center" wrapText="1"/>
    </xf>
    <xf numFmtId="0" fontId="0" fillId="3" borderId="110" xfId="0" applyFill="1" applyBorder="1" applyAlignment="1" applyProtection="1">
      <alignment horizontal="center" vertical="center"/>
      <protection hidden="1"/>
    </xf>
    <xf numFmtId="165" fontId="0" fillId="3" borderId="111" xfId="0" applyNumberFormat="1" applyFill="1" applyBorder="1" applyAlignment="1" applyProtection="1">
      <alignment horizontal="center"/>
      <protection hidden="1"/>
    </xf>
    <xf numFmtId="165" fontId="3" fillId="16" borderId="33" xfId="0" applyNumberFormat="1" applyFont="1" applyFill="1" applyBorder="1" applyAlignment="1" applyProtection="1">
      <protection hidden="1"/>
    </xf>
    <xf numFmtId="165" fontId="10" fillId="16" borderId="33" xfId="0" applyNumberFormat="1" applyFont="1" applyFill="1" applyBorder="1" applyAlignment="1" applyProtection="1">
      <protection hidden="1"/>
    </xf>
    <xf numFmtId="0" fontId="0" fillId="2" borderId="45" xfId="0" applyFont="1" applyFill="1" applyBorder="1" applyAlignment="1" applyProtection="1">
      <alignment horizontal="center"/>
      <protection locked="0"/>
    </xf>
    <xf numFmtId="0" fontId="0" fillId="2" borderId="114" xfId="0" applyFill="1" applyBorder="1" applyAlignment="1" applyProtection="1">
      <alignment horizontal="center"/>
      <protection locked="0"/>
    </xf>
    <xf numFmtId="0" fontId="0" fillId="15" borderId="34" xfId="0" applyFill="1" applyBorder="1"/>
    <xf numFmtId="0" fontId="0" fillId="17" borderId="44" xfId="0" applyFill="1" applyBorder="1" applyAlignment="1" applyProtection="1">
      <alignment horizontal="center"/>
      <protection hidden="1"/>
    </xf>
    <xf numFmtId="0" fontId="0" fillId="17" borderId="44" xfId="0" applyFill="1" applyBorder="1" applyAlignment="1" applyProtection="1">
      <alignment horizontal="center" vertical="center"/>
      <protection hidden="1"/>
    </xf>
    <xf numFmtId="0" fontId="0" fillId="17" borderId="53" xfId="0" applyFill="1" applyBorder="1" applyAlignment="1" applyProtection="1">
      <alignment horizontal="center" vertical="center"/>
      <protection hidden="1"/>
    </xf>
    <xf numFmtId="0" fontId="0" fillId="16" borderId="20" xfId="0" applyFill="1" applyBorder="1" applyAlignment="1" applyProtection="1">
      <alignment horizontal="center" vertical="center"/>
      <protection hidden="1"/>
    </xf>
    <xf numFmtId="0" fontId="0" fillId="16" borderId="52" xfId="0" applyFill="1" applyBorder="1" applyAlignment="1" applyProtection="1">
      <alignment horizontal="center" vertical="center"/>
      <protection hidden="1"/>
    </xf>
    <xf numFmtId="165" fontId="0" fillId="17" borderId="34" xfId="0" applyNumberFormat="1" applyFill="1" applyBorder="1" applyAlignment="1" applyProtection="1">
      <alignment horizontal="center"/>
      <protection hidden="1"/>
    </xf>
    <xf numFmtId="0" fontId="0" fillId="16" borderId="21" xfId="0" applyFill="1" applyBorder="1" applyAlignment="1" applyProtection="1">
      <alignment horizontal="center" vertical="center"/>
      <protection hidden="1"/>
    </xf>
    <xf numFmtId="0" fontId="0" fillId="16" borderId="51" xfId="0" applyFill="1" applyBorder="1" applyAlignment="1" applyProtection="1">
      <alignment horizontal="center" vertical="center"/>
      <protection hidden="1"/>
    </xf>
    <xf numFmtId="165" fontId="0" fillId="17" borderId="33" xfId="0" applyNumberFormat="1" applyFill="1" applyBorder="1" applyAlignment="1" applyProtection="1">
      <alignment horizontal="center"/>
      <protection hidden="1"/>
    </xf>
    <xf numFmtId="0" fontId="0" fillId="17" borderId="2" xfId="0" applyFill="1" applyBorder="1" applyAlignment="1" applyProtection="1">
      <alignment horizontal="center" vertical="center"/>
      <protection hidden="1"/>
    </xf>
    <xf numFmtId="165" fontId="0" fillId="17" borderId="68" xfId="0" applyNumberFormat="1" applyFill="1" applyBorder="1" applyAlignment="1" applyProtection="1">
      <alignment horizontal="center"/>
      <protection hidden="1"/>
    </xf>
    <xf numFmtId="0" fontId="8" fillId="2" borderId="78" xfId="0" applyFont="1" applyFill="1" applyBorder="1" applyAlignment="1" applyProtection="1">
      <alignment horizontal="center" vertical="center"/>
      <protection hidden="1"/>
    </xf>
    <xf numFmtId="0" fontId="0" fillId="2" borderId="78" xfId="0" applyFont="1" applyFill="1" applyBorder="1" applyAlignment="1" applyProtection="1">
      <alignment horizontal="center" vertical="center"/>
      <protection hidden="1"/>
    </xf>
    <xf numFmtId="0" fontId="0" fillId="2" borderId="78" xfId="0" applyFont="1" applyFill="1" applyBorder="1" applyAlignment="1" applyProtection="1">
      <alignment horizontal="center" vertical="center" wrapText="1"/>
      <protection hidden="1"/>
    </xf>
    <xf numFmtId="0" fontId="3" fillId="16" borderId="34" xfId="0" applyFont="1" applyFill="1" applyBorder="1" applyAlignment="1" applyProtection="1">
      <alignment horizontal="center"/>
      <protection hidden="1"/>
    </xf>
    <xf numFmtId="0" fontId="3" fillId="14" borderId="20" xfId="0" applyFont="1" applyFill="1" applyBorder="1" applyAlignment="1" applyProtection="1">
      <alignment horizontal="center" vertical="center"/>
      <protection locked="0"/>
    </xf>
    <xf numFmtId="0" fontId="3" fillId="14" borderId="47" xfId="0" applyFont="1" applyFill="1" applyBorder="1" applyAlignment="1" applyProtection="1">
      <alignment horizontal="center" vertical="center"/>
      <protection locked="0"/>
    </xf>
    <xf numFmtId="0" fontId="3" fillId="14" borderId="31" xfId="0" applyFont="1" applyFill="1" applyBorder="1" applyAlignment="1" applyProtection="1">
      <alignment horizontal="center" vertical="center"/>
      <protection locked="0"/>
    </xf>
    <xf numFmtId="0" fontId="0" fillId="0" borderId="115" xfId="0" applyBorder="1" applyProtection="1">
      <protection locked="0"/>
    </xf>
    <xf numFmtId="0" fontId="0" fillId="0" borderId="116" xfId="0" applyBorder="1" applyProtection="1">
      <protection locked="0"/>
    </xf>
    <xf numFmtId="0" fontId="0" fillId="0" borderId="117" xfId="0" applyBorder="1" applyProtection="1">
      <protection locked="0"/>
    </xf>
    <xf numFmtId="0" fontId="3" fillId="7" borderId="105" xfId="0" applyFont="1" applyFill="1" applyBorder="1" applyAlignment="1">
      <alignment horizontal="center"/>
    </xf>
    <xf numFmtId="0" fontId="3" fillId="7" borderId="35" xfId="0" applyFont="1" applyFill="1" applyBorder="1" applyAlignment="1">
      <alignment horizontal="center"/>
    </xf>
    <xf numFmtId="0" fontId="6" fillId="6" borderId="106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/>
    </xf>
    <xf numFmtId="0" fontId="6" fillId="6" borderId="107" xfId="0" applyFont="1" applyFill="1" applyBorder="1" applyAlignment="1">
      <alignment horizontal="center" vertical="center" wrapText="1"/>
    </xf>
    <xf numFmtId="0" fontId="6" fillId="6" borderId="108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3" fillId="7" borderId="84" xfId="0" applyFont="1" applyFill="1" applyBorder="1" applyAlignment="1">
      <alignment horizontal="center" vertical="center" wrapText="1"/>
    </xf>
    <xf numFmtId="0" fontId="3" fillId="7" borderId="8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/>
      <protection hidden="1"/>
    </xf>
    <xf numFmtId="0" fontId="3" fillId="3" borderId="20" xfId="0" applyFont="1" applyFill="1" applyBorder="1" applyAlignment="1" applyProtection="1">
      <alignment horizontal="center" vertical="center"/>
      <protection hidden="1"/>
    </xf>
    <xf numFmtId="0" fontId="3" fillId="9" borderId="34" xfId="0" applyFont="1" applyFill="1" applyBorder="1" applyAlignment="1" applyProtection="1">
      <alignment horizontal="center"/>
      <protection hidden="1"/>
    </xf>
    <xf numFmtId="0" fontId="3" fillId="7" borderId="43" xfId="0" applyFont="1" applyFill="1" applyBorder="1" applyAlignment="1">
      <alignment horizontal="center" vertical="center" wrapText="1"/>
    </xf>
    <xf numFmtId="0" fontId="3" fillId="7" borderId="39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 applyProtection="1">
      <alignment horizontal="center"/>
      <protection hidden="1"/>
    </xf>
    <xf numFmtId="0" fontId="3" fillId="3" borderId="20" xfId="0" applyFont="1" applyFill="1" applyBorder="1" applyAlignment="1" applyProtection="1">
      <alignment horizontal="center"/>
      <protection hidden="1"/>
    </xf>
    <xf numFmtId="0" fontId="0" fillId="2" borderId="0" xfId="0" applyFill="1" applyBorder="1" applyAlignment="1">
      <alignment horizontal="left" wrapText="1"/>
    </xf>
    <xf numFmtId="0" fontId="10" fillId="2" borderId="58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60" xfId="0" applyFont="1" applyFill="1" applyBorder="1" applyAlignment="1" applyProtection="1">
      <alignment horizontal="left"/>
      <protection locked="0"/>
    </xf>
    <xf numFmtId="0" fontId="3" fillId="9" borderId="32" xfId="0" applyFont="1" applyFill="1" applyBorder="1" applyAlignment="1" applyProtection="1">
      <alignment horizontal="center"/>
      <protection hidden="1"/>
    </xf>
    <xf numFmtId="0" fontId="3" fillId="9" borderId="33" xfId="0" applyFont="1" applyFill="1" applyBorder="1" applyAlignment="1" applyProtection="1">
      <alignment horizontal="center"/>
      <protection hidden="1"/>
    </xf>
    <xf numFmtId="0" fontId="3" fillId="3" borderId="49" xfId="0" applyFont="1" applyFill="1" applyBorder="1" applyAlignment="1" applyProtection="1">
      <alignment horizontal="center"/>
      <protection hidden="1"/>
    </xf>
    <xf numFmtId="0" fontId="3" fillId="3" borderId="47" xfId="0" applyFont="1" applyFill="1" applyBorder="1" applyAlignment="1" applyProtection="1">
      <alignment horizontal="center"/>
      <protection hidden="1"/>
    </xf>
    <xf numFmtId="165" fontId="22" fillId="8" borderId="32" xfId="0" applyNumberFormat="1" applyFont="1" applyFill="1" applyBorder="1" applyAlignment="1" applyProtection="1">
      <alignment horizontal="center"/>
      <protection hidden="1"/>
    </xf>
    <xf numFmtId="165" fontId="22" fillId="8" borderId="33" xfId="0" applyNumberFormat="1" applyFont="1" applyFill="1" applyBorder="1" applyAlignment="1" applyProtection="1">
      <alignment horizontal="center"/>
      <protection hidden="1"/>
    </xf>
    <xf numFmtId="0" fontId="3" fillId="3" borderId="82" xfId="0" applyFont="1" applyFill="1" applyBorder="1" applyAlignment="1" applyProtection="1">
      <alignment horizontal="center" vertical="center"/>
      <protection hidden="1"/>
    </xf>
    <xf numFmtId="0" fontId="3" fillId="3" borderId="52" xfId="0" applyFont="1" applyFill="1" applyBorder="1" applyAlignment="1" applyProtection="1">
      <alignment horizontal="center" vertical="center"/>
      <protection hidden="1"/>
    </xf>
    <xf numFmtId="0" fontId="6" fillId="6" borderId="38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6" fillId="6" borderId="66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3" fillId="7" borderId="55" xfId="0" applyFont="1" applyFill="1" applyBorder="1" applyAlignment="1">
      <alignment horizontal="center"/>
    </xf>
    <xf numFmtId="0" fontId="3" fillId="7" borderId="81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 vertical="center" wrapText="1"/>
    </xf>
    <xf numFmtId="0" fontId="3" fillId="7" borderId="88" xfId="0" applyFont="1" applyFill="1" applyBorder="1" applyAlignment="1">
      <alignment horizontal="center" vertical="center" wrapText="1"/>
    </xf>
    <xf numFmtId="0" fontId="3" fillId="7" borderId="96" xfId="0" applyFont="1" applyFill="1" applyBorder="1" applyAlignment="1">
      <alignment horizontal="center" vertical="center" wrapText="1"/>
    </xf>
    <xf numFmtId="0" fontId="3" fillId="7" borderId="99" xfId="0" applyFont="1" applyFill="1" applyBorder="1" applyAlignment="1">
      <alignment horizontal="center" vertical="center" wrapText="1"/>
    </xf>
    <xf numFmtId="0" fontId="3" fillId="7" borderId="100" xfId="0" applyFont="1" applyFill="1" applyBorder="1" applyAlignment="1">
      <alignment horizontal="center"/>
    </xf>
    <xf numFmtId="0" fontId="3" fillId="7" borderId="101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 vertical="center" wrapText="1"/>
    </xf>
    <xf numFmtId="0" fontId="1" fillId="6" borderId="37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3" fillId="7" borderId="84" xfId="0" applyFont="1" applyFill="1" applyBorder="1" applyAlignment="1">
      <alignment horizontal="center" vertical="center" wrapText="1"/>
    </xf>
    <xf numFmtId="0" fontId="13" fillId="7" borderId="85" xfId="0" applyFont="1" applyFill="1" applyBorder="1" applyAlignment="1">
      <alignment horizontal="center" vertical="center" wrapText="1"/>
    </xf>
    <xf numFmtId="0" fontId="0" fillId="3" borderId="2" xfId="0" applyFill="1" applyBorder="1" applyAlignment="1" applyProtection="1">
      <alignment horizontal="center" vertical="center"/>
      <protection hidden="1"/>
    </xf>
    <xf numFmtId="0" fontId="0" fillId="3" borderId="45" xfId="0" applyFill="1" applyBorder="1" applyAlignment="1" applyProtection="1">
      <alignment horizontal="center" vertical="center"/>
      <protection hidden="1"/>
    </xf>
    <xf numFmtId="0" fontId="0" fillId="3" borderId="82" xfId="0" applyFill="1" applyBorder="1" applyAlignment="1" applyProtection="1">
      <alignment horizontal="center" vertical="center"/>
      <protection hidden="1"/>
    </xf>
    <xf numFmtId="0" fontId="0" fillId="3" borderId="86" xfId="0" applyFill="1" applyBorder="1" applyAlignment="1" applyProtection="1">
      <alignment horizontal="center" vertical="center"/>
      <protection hidden="1"/>
    </xf>
    <xf numFmtId="165" fontId="0" fillId="3" borderId="68" xfId="0" applyNumberFormat="1" applyFill="1" applyBorder="1" applyAlignment="1" applyProtection="1">
      <alignment horizontal="center"/>
      <protection hidden="1"/>
    </xf>
    <xf numFmtId="165" fontId="0" fillId="3" borderId="33" xfId="0" applyNumberFormat="1" applyFill="1" applyBorder="1" applyAlignment="1" applyProtection="1">
      <alignment horizontal="center"/>
      <protection hidden="1"/>
    </xf>
    <xf numFmtId="0" fontId="1" fillId="6" borderId="102" xfId="0" applyFont="1" applyFill="1" applyBorder="1" applyAlignment="1">
      <alignment horizontal="center" vertical="center" wrapText="1"/>
    </xf>
    <xf numFmtId="0" fontId="1" fillId="6" borderId="118" xfId="0" applyFont="1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/>
    </xf>
    <xf numFmtId="0" fontId="1" fillId="6" borderId="65" xfId="0" applyFont="1" applyFill="1" applyBorder="1" applyAlignment="1">
      <alignment horizontal="center" vertical="center" wrapText="1"/>
    </xf>
    <xf numFmtId="0" fontId="1" fillId="6" borderId="92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112" xfId="0" applyFont="1" applyFill="1" applyBorder="1" applyAlignment="1">
      <alignment horizontal="center" vertical="center" wrapText="1"/>
    </xf>
    <xf numFmtId="0" fontId="1" fillId="6" borderId="113" xfId="0" applyFont="1" applyFill="1" applyBorder="1" applyAlignment="1">
      <alignment horizontal="center" vertical="center" wrapText="1"/>
    </xf>
    <xf numFmtId="0" fontId="1" fillId="6" borderId="91" xfId="0" applyFont="1" applyFill="1" applyBorder="1" applyAlignment="1">
      <alignment horizontal="center" vertical="center" wrapText="1"/>
    </xf>
    <xf numFmtId="0" fontId="8" fillId="13" borderId="0" xfId="0" applyFont="1" applyFill="1" applyBorder="1" applyAlignment="1">
      <alignment horizontal="center" vertical="center"/>
    </xf>
    <xf numFmtId="0" fontId="21" fillId="13" borderId="0" xfId="0" applyFont="1" applyFill="1" applyBorder="1" applyAlignment="1">
      <alignment horizontal="center" vertical="center"/>
    </xf>
    <xf numFmtId="0" fontId="7" fillId="0" borderId="74" xfId="0" applyFont="1" applyBorder="1" applyAlignment="1">
      <alignment horizontal="center" vertical="center" wrapText="1"/>
    </xf>
    <xf numFmtId="0" fontId="3" fillId="6" borderId="74" xfId="0" applyFont="1" applyFill="1" applyBorder="1" applyAlignment="1">
      <alignment horizontal="center" vertical="center" wrapText="1"/>
    </xf>
    <xf numFmtId="0" fontId="20" fillId="10" borderId="0" xfId="0" applyFont="1" applyFill="1" applyBorder="1" applyAlignment="1">
      <alignment horizontal="center" vertical="center" wrapText="1"/>
    </xf>
    <xf numFmtId="0" fontId="7" fillId="6" borderId="80" xfId="0" applyFont="1" applyFill="1" applyBorder="1" applyAlignment="1">
      <alignment horizontal="center" vertical="center" wrapText="1"/>
    </xf>
    <xf numFmtId="0" fontId="7" fillId="6" borderId="74" xfId="0" applyFont="1" applyFill="1" applyBorder="1" applyAlignment="1">
      <alignment horizontal="center" vertical="center" wrapText="1"/>
    </xf>
    <xf numFmtId="0" fontId="7" fillId="2" borderId="74" xfId="0" applyFont="1" applyFill="1" applyBorder="1" applyAlignment="1">
      <alignment horizontal="center" vertical="center" wrapText="1"/>
    </xf>
    <xf numFmtId="0" fontId="0" fillId="6" borderId="78" xfId="0" applyFont="1" applyFill="1" applyBorder="1" applyAlignment="1">
      <alignment horizontal="center" vertical="center"/>
    </xf>
    <xf numFmtId="0" fontId="19" fillId="12" borderId="0" xfId="0" applyFont="1" applyFill="1" applyBorder="1" applyAlignment="1">
      <alignment horizontal="center" vertical="center" wrapText="1"/>
    </xf>
    <xf numFmtId="0" fontId="0" fillId="6" borderId="75" xfId="0" applyFont="1" applyFill="1" applyBorder="1" applyAlignment="1">
      <alignment horizontal="center" vertical="center"/>
    </xf>
    <xf numFmtId="0" fontId="0" fillId="6" borderId="78" xfId="0" applyFont="1" applyFill="1" applyBorder="1" applyAlignment="1" applyProtection="1">
      <alignment horizontal="center" vertical="center"/>
      <protection hidden="1"/>
    </xf>
    <xf numFmtId="0" fontId="17" fillId="6" borderId="0" xfId="0" applyFont="1" applyFill="1" applyBorder="1" applyAlignment="1" applyProtection="1">
      <alignment horizontal="center"/>
      <protection hidden="1"/>
    </xf>
  </cellXfs>
  <cellStyles count="3">
    <cellStyle name="Monétaire" xfId="1" builtinId="4"/>
    <cellStyle name="Normal" xfId="0" builtinId="0"/>
    <cellStyle name="Pourcentage" xfId="2" builtinId="5"/>
  </cellStyles>
  <dxfs count="1">
    <dxf>
      <font>
        <sz val="11"/>
        <color rgb="FF9C0006"/>
        <name val="Calibri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5E0B4"/>
      <rgbColor rgb="FF808080"/>
      <rgbColor rgb="FF5B9BD5"/>
      <rgbColor rgb="FF993366"/>
      <rgbColor rgb="FFFFF2CC"/>
      <rgbColor rgb="FFCCFFFF"/>
      <rgbColor rgb="FF660066"/>
      <rgbColor rgb="FFFF8080"/>
      <rgbColor rgb="FF0066CC"/>
      <rgbColor rgb="FFFFC7CE"/>
      <rgbColor rgb="FF000080"/>
      <rgbColor rgb="FFFF00FF"/>
      <rgbColor rgb="FFFFFF00"/>
      <rgbColor rgb="FF00FFFF"/>
      <rgbColor rgb="FF800080"/>
      <rgbColor rgb="FFC00000"/>
      <rgbColor rgb="FF008080"/>
      <rgbColor rgb="FF0000FF"/>
      <rgbColor rgb="FF00CCFF"/>
      <rgbColor rgb="FFCCFFFF"/>
      <rgbColor rgb="FFE2F0D9"/>
      <rgbColor rgb="FFFFE699"/>
      <rgbColor rgb="FF99CCFF"/>
      <rgbColor rgb="FFFF99CC"/>
      <rgbColor rgb="FFCC99FF"/>
      <rgbColor rgb="FFFDBFBF"/>
      <rgbColor rgb="FF2E75B6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4</xdr:row>
      <xdr:rowOff>0</xdr:rowOff>
    </xdr:from>
    <xdr:to>
      <xdr:col>13</xdr:col>
      <xdr:colOff>304200</xdr:colOff>
      <xdr:row>5</xdr:row>
      <xdr:rowOff>128880</xdr:rowOff>
    </xdr:to>
    <xdr:sp macro="" textlink="">
      <xdr:nvSpPr>
        <xdr:cNvPr id="3" name="AutoShape 2"/>
        <xdr:cNvSpPr/>
      </xdr:nvSpPr>
      <xdr:spPr>
        <a:xfrm>
          <a:off x="14210640" y="700920"/>
          <a:ext cx="304200" cy="30420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12</xdr:col>
      <xdr:colOff>432019</xdr:colOff>
      <xdr:row>0</xdr:row>
      <xdr:rowOff>22413</xdr:rowOff>
    </xdr:from>
    <xdr:to>
      <xdr:col>14</xdr:col>
      <xdr:colOff>655579</xdr:colOff>
      <xdr:row>10</xdr:row>
      <xdr:rowOff>57333</xdr:rowOff>
    </xdr:to>
    <xdr:pic>
      <xdr:nvPicPr>
        <xdr:cNvPr id="4" name="Image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2859343" y="22413"/>
          <a:ext cx="2330265" cy="1951126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44824</xdr:colOff>
      <xdr:row>0</xdr:row>
      <xdr:rowOff>33617</xdr:rowOff>
    </xdr:from>
    <xdr:to>
      <xdr:col>2</xdr:col>
      <xdr:colOff>152162</xdr:colOff>
      <xdr:row>6</xdr:row>
      <xdr:rowOff>112058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942" y="33617"/>
          <a:ext cx="1317573" cy="12214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441000</xdr:colOff>
      <xdr:row>0</xdr:row>
      <xdr:rowOff>0</xdr:rowOff>
    </xdr:from>
    <xdr:to>
      <xdr:col>13</xdr:col>
      <xdr:colOff>538200</xdr:colOff>
      <xdr:row>9</xdr:row>
      <xdr:rowOff>102240</xdr:rowOff>
    </xdr:to>
    <xdr:pic>
      <xdr:nvPicPr>
        <xdr:cNvPr id="4" name="Image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1937960" y="0"/>
          <a:ext cx="2294640" cy="16945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168089</xdr:colOff>
      <xdr:row>0</xdr:row>
      <xdr:rowOff>67235</xdr:rowOff>
    </xdr:from>
    <xdr:to>
      <xdr:col>2</xdr:col>
      <xdr:colOff>403412</xdr:colOff>
      <xdr:row>6</xdr:row>
      <xdr:rowOff>170829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177" y="67235"/>
          <a:ext cx="1344706" cy="12465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441000</xdr:colOff>
      <xdr:row>0</xdr:row>
      <xdr:rowOff>0</xdr:rowOff>
    </xdr:from>
    <xdr:to>
      <xdr:col>13</xdr:col>
      <xdr:colOff>395325</xdr:colOff>
      <xdr:row>9</xdr:row>
      <xdr:rowOff>111765</xdr:rowOff>
    </xdr:to>
    <xdr:pic>
      <xdr:nvPicPr>
        <xdr:cNvPr id="2" name="Image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1309025" y="0"/>
          <a:ext cx="2173650" cy="1826265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168089</xdr:colOff>
      <xdr:row>0</xdr:row>
      <xdr:rowOff>67235</xdr:rowOff>
    </xdr:from>
    <xdr:to>
      <xdr:col>2</xdr:col>
      <xdr:colOff>327212</xdr:colOff>
      <xdr:row>6</xdr:row>
      <xdr:rowOff>170829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9" y="67235"/>
          <a:ext cx="1340223" cy="12465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20"/>
  <sheetViews>
    <sheetView tabSelected="1" topLeftCell="A37" zoomScale="85" zoomScaleNormal="85" workbookViewId="0">
      <selection activeCell="E36" sqref="E36"/>
    </sheetView>
  </sheetViews>
  <sheetFormatPr baseColWidth="10" defaultColWidth="10.7109375" defaultRowHeight="15" x14ac:dyDescent="0.25"/>
  <cols>
    <col min="1" max="1" width="3.42578125" customWidth="1"/>
    <col min="2" max="2" width="18.140625" customWidth="1"/>
    <col min="3" max="7" width="15.7109375" customWidth="1"/>
    <col min="8" max="8" width="17.42578125" customWidth="1"/>
    <col min="9" max="9" width="15.7109375" customWidth="1"/>
    <col min="10" max="10" width="19.140625" customWidth="1"/>
    <col min="11" max="11" width="17.5703125" customWidth="1"/>
    <col min="12" max="22" width="15.7109375" customWidth="1"/>
    <col min="23" max="23" width="17.140625" style="1" customWidth="1"/>
    <col min="24" max="24" width="20" style="1" customWidth="1"/>
    <col min="25" max="40" width="11.42578125" style="1" customWidth="1"/>
  </cols>
  <sheetData>
    <row r="1" spans="1:22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>
        <f t="shared" ref="O1:O13" si="0">L36+M36</f>
        <v>55</v>
      </c>
      <c r="P1" s="1"/>
      <c r="Q1" s="1"/>
      <c r="R1" s="1"/>
      <c r="S1" s="1"/>
      <c r="T1" s="1"/>
      <c r="U1" s="1"/>
      <c r="V1" s="1"/>
    </row>
    <row r="2" spans="1:22" x14ac:dyDescent="0.25">
      <c r="A2" s="1"/>
      <c r="B2" s="1"/>
      <c r="C2" s="1"/>
      <c r="D2" s="1"/>
      <c r="E2" s="1"/>
      <c r="F2" s="1"/>
      <c r="G2" s="1"/>
      <c r="H2" s="1"/>
      <c r="I2" s="3" t="s">
        <v>0</v>
      </c>
      <c r="J2" s="1"/>
      <c r="K2" s="1"/>
      <c r="L2" s="1"/>
      <c r="M2" s="2">
        <v>0.5</v>
      </c>
      <c r="N2" s="2"/>
      <c r="O2" s="2">
        <f t="shared" si="0"/>
        <v>0</v>
      </c>
      <c r="P2" s="1"/>
      <c r="Q2" s="1"/>
      <c r="R2" s="1"/>
      <c r="S2" s="1"/>
      <c r="T2" s="1"/>
      <c r="U2" s="1"/>
      <c r="V2" s="1"/>
    </row>
    <row r="3" spans="1:22" x14ac:dyDescent="0.25">
      <c r="A3" s="1"/>
      <c r="B3" s="1"/>
      <c r="C3" s="1"/>
      <c r="D3" s="1"/>
      <c r="E3" s="1"/>
      <c r="F3" s="1"/>
      <c r="G3" s="1"/>
      <c r="H3" s="1"/>
      <c r="I3" s="3" t="s">
        <v>1</v>
      </c>
      <c r="J3" s="1"/>
      <c r="K3" s="1"/>
      <c r="L3" s="1"/>
      <c r="M3" s="2">
        <v>1</v>
      </c>
      <c r="N3" s="2">
        <v>1</v>
      </c>
      <c r="O3" s="2">
        <f t="shared" si="0"/>
        <v>0</v>
      </c>
      <c r="P3" s="1"/>
      <c r="Q3" s="1"/>
      <c r="R3" s="1"/>
      <c r="S3" s="1"/>
      <c r="T3" s="1"/>
      <c r="U3" s="1"/>
      <c r="V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4" t="s">
        <v>2</v>
      </c>
      <c r="J4" s="1"/>
      <c r="K4" s="1"/>
      <c r="L4" s="1"/>
      <c r="M4" s="2">
        <v>1.5</v>
      </c>
      <c r="N4" s="2">
        <v>2</v>
      </c>
      <c r="O4" s="2">
        <f t="shared" si="0"/>
        <v>0</v>
      </c>
      <c r="P4" s="1"/>
      <c r="Q4" s="1"/>
      <c r="R4" s="1"/>
      <c r="S4" s="1"/>
      <c r="T4" s="1"/>
      <c r="U4" s="1"/>
      <c r="V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5" t="s">
        <v>3</v>
      </c>
      <c r="O5" s="2">
        <f t="shared" si="0"/>
        <v>0</v>
      </c>
      <c r="P5" s="1"/>
      <c r="Q5" s="1"/>
      <c r="R5" s="1"/>
      <c r="S5" s="1"/>
      <c r="T5" s="1"/>
      <c r="U5" s="1"/>
      <c r="V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" t="s">
        <v>4</v>
      </c>
      <c r="O6" s="2">
        <f t="shared" si="0"/>
        <v>0</v>
      </c>
      <c r="P6" s="1"/>
      <c r="Q6" s="1"/>
      <c r="R6" s="1"/>
      <c r="S6" s="1"/>
      <c r="T6" s="1"/>
      <c r="U6" s="1"/>
      <c r="V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"/>
      <c r="O7" s="2">
        <f t="shared" si="0"/>
        <v>0</v>
      </c>
      <c r="P7" s="1"/>
      <c r="Q7" s="1"/>
      <c r="R7" s="1"/>
      <c r="S7" s="1"/>
      <c r="T7" s="1"/>
      <c r="U7" s="1"/>
      <c r="V7" s="1"/>
    </row>
    <row r="8" spans="1:22" ht="15.75" x14ac:dyDescent="0.25">
      <c r="A8" s="1"/>
      <c r="B8" s="6" t="s">
        <v>245</v>
      </c>
      <c r="D8" s="310"/>
      <c r="E8" s="310"/>
      <c r="F8" s="310"/>
      <c r="G8" s="310"/>
      <c r="H8" s="1"/>
      <c r="I8" s="1"/>
      <c r="J8" s="1"/>
      <c r="K8" s="1"/>
      <c r="L8" s="1"/>
      <c r="M8" s="1"/>
      <c r="N8" s="1"/>
      <c r="O8" s="2">
        <f t="shared" si="0"/>
        <v>0</v>
      </c>
      <c r="P8" s="1"/>
      <c r="Q8" s="1"/>
      <c r="R8" s="1"/>
      <c r="S8" s="1"/>
      <c r="T8" s="1"/>
      <c r="U8" s="1"/>
      <c r="V8" s="1"/>
    </row>
    <row r="9" spans="1:22" x14ac:dyDescent="0.25">
      <c r="A9" s="1"/>
      <c r="B9" s="7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2">
        <f t="shared" si="0"/>
        <v>0</v>
      </c>
      <c r="P9" s="1"/>
      <c r="Q9" s="1"/>
      <c r="R9" s="1"/>
      <c r="S9" s="1"/>
      <c r="T9" s="1"/>
      <c r="U9" s="1"/>
      <c r="V9" s="1"/>
    </row>
    <row r="10" spans="1:22" x14ac:dyDescent="0.25">
      <c r="A10" s="1"/>
      <c r="B10" s="8"/>
      <c r="C10" s="1" t="s">
        <v>5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2">
        <f t="shared" si="0"/>
        <v>0</v>
      </c>
      <c r="P10" s="1"/>
      <c r="Q10" s="1"/>
      <c r="R10" s="1"/>
      <c r="S10" s="1"/>
      <c r="T10" s="1"/>
      <c r="U10" s="1"/>
      <c r="V10" s="1"/>
    </row>
    <row r="11" spans="1:22" x14ac:dyDescent="0.25">
      <c r="A11" s="1"/>
      <c r="B11" s="9"/>
      <c r="C11" s="10" t="s">
        <v>6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2">
        <f t="shared" si="0"/>
        <v>0</v>
      </c>
      <c r="P11" s="1"/>
      <c r="Q11" s="1"/>
      <c r="R11" s="1"/>
      <c r="S11" s="1"/>
      <c r="T11" s="1"/>
      <c r="U11" s="1"/>
      <c r="V11" s="1"/>
    </row>
    <row r="12" spans="1:22" x14ac:dyDescent="0.25">
      <c r="A12" s="1"/>
      <c r="B12" s="11" t="s">
        <v>7</v>
      </c>
      <c r="C12" s="7" t="s">
        <v>8</v>
      </c>
      <c r="D12" s="1"/>
      <c r="E12" s="1"/>
      <c r="F12" s="12"/>
      <c r="G12" s="1" t="s">
        <v>9</v>
      </c>
      <c r="H12" s="1"/>
      <c r="I12" s="1"/>
      <c r="J12" s="1"/>
      <c r="K12" s="1"/>
      <c r="L12" s="1"/>
      <c r="M12" s="1"/>
      <c r="N12" s="1"/>
      <c r="O12" s="2">
        <f t="shared" si="0"/>
        <v>0</v>
      </c>
      <c r="P12" s="1"/>
      <c r="Q12" s="1"/>
      <c r="R12" s="1"/>
      <c r="S12" s="1"/>
      <c r="T12" s="1"/>
      <c r="U12" s="1"/>
      <c r="V12" s="1"/>
    </row>
    <row r="13" spans="1:22" x14ac:dyDescent="0.25">
      <c r="A13" s="1"/>
      <c r="B13" s="13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">
        <f t="shared" si="0"/>
        <v>0</v>
      </c>
      <c r="P13" s="1"/>
      <c r="Q13" s="1"/>
      <c r="R13" s="1"/>
      <c r="S13" s="1"/>
      <c r="T13" s="1"/>
      <c r="U13" s="1"/>
      <c r="V13" s="1"/>
    </row>
    <row r="14" spans="1:22" ht="18.75" x14ac:dyDescent="0.3">
      <c r="A14" s="1" t="s">
        <v>10</v>
      </c>
      <c r="B14" s="14" t="s">
        <v>11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1"/>
      <c r="B15" s="7"/>
      <c r="C15" s="7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41.25" customHeight="1" x14ac:dyDescent="0.25">
      <c r="A16" s="15"/>
      <c r="B16" s="308" t="s">
        <v>12</v>
      </c>
      <c r="C16" s="308"/>
      <c r="D16" s="309" t="s">
        <v>13</v>
      </c>
      <c r="E16" s="309"/>
      <c r="F16" s="309"/>
      <c r="G16" s="309"/>
      <c r="H16" s="309"/>
      <c r="I16" s="309"/>
      <c r="J16" s="309"/>
      <c r="K16" s="16" t="s">
        <v>244</v>
      </c>
      <c r="L16" s="15"/>
      <c r="M16" s="15"/>
      <c r="N16" s="15"/>
      <c r="O16" s="15"/>
      <c r="P16" s="15"/>
      <c r="Q16" s="15">
        <f>SUM(K36:M36)</f>
        <v>100</v>
      </c>
      <c r="R16" s="15"/>
      <c r="S16" s="15"/>
      <c r="T16" s="15"/>
      <c r="U16" s="15"/>
      <c r="V16" s="15"/>
    </row>
    <row r="17" spans="1:40" ht="45" customHeight="1" x14ac:dyDescent="0.25">
      <c r="A17" s="17"/>
      <c r="B17" s="18" t="s">
        <v>14</v>
      </c>
      <c r="C17" s="19" t="s">
        <v>15</v>
      </c>
      <c r="D17" s="20" t="s">
        <v>16</v>
      </c>
      <c r="E17" s="19" t="s">
        <v>17</v>
      </c>
      <c r="F17" s="19" t="s">
        <v>18</v>
      </c>
      <c r="G17" s="21" t="s">
        <v>19</v>
      </c>
      <c r="H17" s="19" t="s">
        <v>20</v>
      </c>
      <c r="I17" s="18" t="s">
        <v>231</v>
      </c>
      <c r="J17" s="18" t="s">
        <v>232</v>
      </c>
      <c r="K17" s="20" t="s">
        <v>21</v>
      </c>
      <c r="L17" s="17"/>
      <c r="M17" s="17"/>
      <c r="N17" s="17"/>
      <c r="O17" s="22"/>
      <c r="P17" s="17"/>
      <c r="Q17" s="17"/>
      <c r="R17" s="17"/>
      <c r="S17" s="17"/>
      <c r="T17" s="17"/>
      <c r="U17" s="17"/>
      <c r="V17" s="17"/>
    </row>
    <row r="18" spans="1:40" s="34" customFormat="1" ht="15.75" x14ac:dyDescent="0.25">
      <c r="A18" s="23"/>
      <c r="B18" s="24" t="s">
        <v>233</v>
      </c>
      <c r="C18" s="25" t="s">
        <v>243</v>
      </c>
      <c r="D18" s="26">
        <v>100</v>
      </c>
      <c r="E18" s="24">
        <v>1</v>
      </c>
      <c r="F18" s="27">
        <f>IF(C18="","",D18*E18)</f>
        <v>100</v>
      </c>
      <c r="G18" s="28">
        <v>1</v>
      </c>
      <c r="H18" s="29">
        <f>IF(G18="","",F18/G18)</f>
        <v>100</v>
      </c>
      <c r="I18" s="30">
        <v>30</v>
      </c>
      <c r="J18" s="31">
        <f t="shared" ref="J18:J27" si="1">IF(F18="","",H18-I18)</f>
        <v>70</v>
      </c>
      <c r="K18" s="32">
        <f t="shared" ref="K18:K27" si="2">IF(C18="","",IF(OR(E18=1),D18,2*D18)*0.001)</f>
        <v>0.1</v>
      </c>
      <c r="L18" s="6"/>
      <c r="M18" s="6"/>
      <c r="N18" s="6"/>
      <c r="O18" s="33">
        <f t="shared" ref="O18:O27" si="3">SUM(K36:M36)</f>
        <v>100</v>
      </c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</row>
    <row r="19" spans="1:40" s="34" customFormat="1" ht="15.75" x14ac:dyDescent="0.25">
      <c r="A19" s="23"/>
      <c r="B19" s="35"/>
      <c r="C19" s="36"/>
      <c r="D19" s="37"/>
      <c r="E19" s="35"/>
      <c r="F19" s="27" t="str">
        <f t="shared" ref="F19:F27" si="4">IF(C19="","",D19*E19)</f>
        <v/>
      </c>
      <c r="G19" s="28"/>
      <c r="H19" s="39" t="str">
        <f t="shared" ref="H19:H27" si="5">IF(G19="","",F19/G19)</f>
        <v/>
      </c>
      <c r="I19" s="38"/>
      <c r="J19" s="31" t="str">
        <f t="shared" si="1"/>
        <v/>
      </c>
      <c r="K19" s="32" t="str">
        <f t="shared" si="2"/>
        <v/>
      </c>
      <c r="L19" s="6"/>
      <c r="M19" s="6"/>
      <c r="N19" s="6"/>
      <c r="O19" s="33">
        <f t="shared" si="3"/>
        <v>0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</row>
    <row r="20" spans="1:40" s="34" customFormat="1" ht="15.75" x14ac:dyDescent="0.25">
      <c r="A20" s="23"/>
      <c r="B20" s="35"/>
      <c r="C20" s="36"/>
      <c r="D20" s="37"/>
      <c r="E20" s="35"/>
      <c r="F20" s="27" t="str">
        <f t="shared" si="4"/>
        <v/>
      </c>
      <c r="G20" s="28"/>
      <c r="H20" s="39" t="str">
        <f t="shared" si="5"/>
        <v/>
      </c>
      <c r="I20" s="38"/>
      <c r="J20" s="31" t="str">
        <f t="shared" si="1"/>
        <v/>
      </c>
      <c r="K20" s="32" t="str">
        <f t="shared" si="2"/>
        <v/>
      </c>
      <c r="L20" s="6"/>
      <c r="M20" s="6"/>
      <c r="N20" s="6"/>
      <c r="O20" s="33">
        <f t="shared" si="3"/>
        <v>0</v>
      </c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</row>
    <row r="21" spans="1:40" s="34" customFormat="1" ht="15.75" x14ac:dyDescent="0.25">
      <c r="A21" s="23"/>
      <c r="B21" s="35"/>
      <c r="C21" s="36"/>
      <c r="D21" s="40"/>
      <c r="E21" s="35"/>
      <c r="F21" s="27" t="str">
        <f t="shared" si="4"/>
        <v/>
      </c>
      <c r="G21" s="28"/>
      <c r="H21" s="39" t="str">
        <f t="shared" si="5"/>
        <v/>
      </c>
      <c r="I21" s="38"/>
      <c r="J21" s="31" t="str">
        <f t="shared" si="1"/>
        <v/>
      </c>
      <c r="K21" s="32" t="str">
        <f t="shared" si="2"/>
        <v/>
      </c>
      <c r="L21" s="6"/>
      <c r="M21" s="6"/>
      <c r="N21" s="6"/>
      <c r="O21" s="33">
        <f t="shared" si="3"/>
        <v>0</v>
      </c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</row>
    <row r="22" spans="1:40" s="34" customFormat="1" ht="15.75" x14ac:dyDescent="0.25">
      <c r="A22" s="23"/>
      <c r="B22" s="35"/>
      <c r="C22" s="36"/>
      <c r="D22" s="41"/>
      <c r="E22" s="35"/>
      <c r="F22" s="27" t="str">
        <f t="shared" si="4"/>
        <v/>
      </c>
      <c r="G22" s="28"/>
      <c r="H22" s="39" t="str">
        <f t="shared" si="5"/>
        <v/>
      </c>
      <c r="I22" s="38"/>
      <c r="J22" s="31" t="str">
        <f t="shared" si="1"/>
        <v/>
      </c>
      <c r="K22" s="32" t="str">
        <f t="shared" si="2"/>
        <v/>
      </c>
      <c r="L22" s="6"/>
      <c r="M22" s="6"/>
      <c r="N22" s="6"/>
      <c r="O22" s="33">
        <f t="shared" si="3"/>
        <v>0</v>
      </c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</row>
    <row r="23" spans="1:40" s="34" customFormat="1" ht="15.75" x14ac:dyDescent="0.25">
      <c r="A23" s="23"/>
      <c r="B23" s="35"/>
      <c r="C23" s="36"/>
      <c r="D23" s="42"/>
      <c r="E23" s="35"/>
      <c r="F23" s="27" t="str">
        <f t="shared" si="4"/>
        <v/>
      </c>
      <c r="G23" s="28"/>
      <c r="H23" s="39" t="str">
        <f t="shared" si="5"/>
        <v/>
      </c>
      <c r="I23" s="38"/>
      <c r="J23" s="31" t="str">
        <f t="shared" si="1"/>
        <v/>
      </c>
      <c r="K23" s="32" t="str">
        <f t="shared" si="2"/>
        <v/>
      </c>
      <c r="L23" s="6"/>
      <c r="M23" s="6"/>
      <c r="N23" s="6"/>
      <c r="O23" s="33">
        <f t="shared" si="3"/>
        <v>0</v>
      </c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</row>
    <row r="24" spans="1:40" s="34" customFormat="1" ht="15.75" x14ac:dyDescent="0.25">
      <c r="A24" s="23"/>
      <c r="B24" s="35"/>
      <c r="C24" s="36"/>
      <c r="D24" s="43"/>
      <c r="E24" s="35"/>
      <c r="F24" s="27" t="str">
        <f t="shared" si="4"/>
        <v/>
      </c>
      <c r="G24" s="28"/>
      <c r="H24" s="39" t="str">
        <f t="shared" si="5"/>
        <v/>
      </c>
      <c r="I24" s="38"/>
      <c r="J24" s="31" t="str">
        <f t="shared" si="1"/>
        <v/>
      </c>
      <c r="K24" s="32" t="str">
        <f t="shared" si="2"/>
        <v/>
      </c>
      <c r="L24" s="6"/>
      <c r="M24" s="6"/>
      <c r="N24" s="6"/>
      <c r="O24" s="33">
        <f t="shared" si="3"/>
        <v>0</v>
      </c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</row>
    <row r="25" spans="1:40" s="34" customFormat="1" ht="15.75" x14ac:dyDescent="0.25">
      <c r="A25" s="23"/>
      <c r="B25" s="35"/>
      <c r="C25" s="36"/>
      <c r="D25" s="42"/>
      <c r="E25" s="35"/>
      <c r="F25" s="27" t="str">
        <f t="shared" si="4"/>
        <v/>
      </c>
      <c r="G25" s="28"/>
      <c r="H25" s="39" t="str">
        <f t="shared" si="5"/>
        <v/>
      </c>
      <c r="I25" s="38"/>
      <c r="J25" s="31" t="str">
        <f t="shared" si="1"/>
        <v/>
      </c>
      <c r="K25" s="32" t="str">
        <f t="shared" si="2"/>
        <v/>
      </c>
      <c r="L25" s="6"/>
      <c r="M25" s="6"/>
      <c r="N25" s="6"/>
      <c r="O25" s="33">
        <f t="shared" si="3"/>
        <v>0</v>
      </c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</row>
    <row r="26" spans="1:40" s="34" customFormat="1" ht="15.75" x14ac:dyDescent="0.25">
      <c r="A26" s="23"/>
      <c r="B26" s="35"/>
      <c r="C26" s="36"/>
      <c r="D26" s="43"/>
      <c r="E26" s="35"/>
      <c r="F26" s="27" t="str">
        <f t="shared" si="4"/>
        <v/>
      </c>
      <c r="G26" s="28"/>
      <c r="H26" s="39" t="str">
        <f t="shared" si="5"/>
        <v/>
      </c>
      <c r="I26" s="38"/>
      <c r="J26" s="31" t="str">
        <f t="shared" si="1"/>
        <v/>
      </c>
      <c r="K26" s="32" t="str">
        <f t="shared" si="2"/>
        <v/>
      </c>
      <c r="L26" s="6"/>
      <c r="M26" s="6"/>
      <c r="N26" s="6"/>
      <c r="O26" s="33">
        <f t="shared" si="3"/>
        <v>0</v>
      </c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</row>
    <row r="27" spans="1:40" s="34" customFormat="1" ht="15.75" x14ac:dyDescent="0.25">
      <c r="A27" s="23"/>
      <c r="B27" s="35"/>
      <c r="C27" s="36"/>
      <c r="D27" s="44"/>
      <c r="E27" s="35"/>
      <c r="F27" s="27" t="str">
        <f t="shared" si="4"/>
        <v/>
      </c>
      <c r="G27" s="28"/>
      <c r="H27" s="210" t="str">
        <f t="shared" si="5"/>
        <v/>
      </c>
      <c r="I27" s="45"/>
      <c r="J27" s="31" t="str">
        <f t="shared" si="1"/>
        <v/>
      </c>
      <c r="K27" s="32" t="str">
        <f t="shared" si="2"/>
        <v/>
      </c>
      <c r="L27" s="6"/>
      <c r="M27" s="6"/>
      <c r="N27" s="6"/>
      <c r="O27" s="33">
        <f t="shared" si="3"/>
        <v>0</v>
      </c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</row>
    <row r="28" spans="1:40" s="34" customFormat="1" ht="15.75" x14ac:dyDescent="0.25">
      <c r="A28" s="6"/>
      <c r="B28" s="46" t="s">
        <v>22</v>
      </c>
      <c r="C28" s="47"/>
      <c r="D28" s="264">
        <f>SUM(D18:D27)</f>
        <v>100</v>
      </c>
      <c r="E28" s="48"/>
      <c r="F28" s="264">
        <f>SUM(F18:F27)</f>
        <v>100</v>
      </c>
      <c r="G28" s="48"/>
      <c r="H28" s="264">
        <f>SUM(H18:H27)</f>
        <v>100</v>
      </c>
      <c r="I28" s="48">
        <f>SUM(I18:I27)</f>
        <v>30</v>
      </c>
      <c r="J28" s="264">
        <f>SUM(J18:J27)</f>
        <v>70</v>
      </c>
      <c r="K28" s="264">
        <f>SUM(K18:K27)</f>
        <v>0.1</v>
      </c>
      <c r="L28" s="6"/>
      <c r="M28" s="6"/>
      <c r="N28" s="6"/>
      <c r="O28" s="33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spans="1:4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49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40" ht="18.75" x14ac:dyDescent="0.3">
      <c r="A30" s="1"/>
      <c r="B30" s="14" t="s">
        <v>23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4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40" x14ac:dyDescent="0.25">
      <c r="A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41" s="34" customFormat="1" ht="15.75" customHeight="1" x14ac:dyDescent="0.25">
      <c r="A33" s="6"/>
      <c r="B33" s="50"/>
      <c r="C33" s="50"/>
      <c r="E33" s="315" t="s">
        <v>236</v>
      </c>
      <c r="F33" s="315"/>
      <c r="G33" s="315"/>
      <c r="H33" s="316"/>
      <c r="I33" s="317" t="s">
        <v>25</v>
      </c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318"/>
      <c r="V33" s="271" t="s">
        <v>273</v>
      </c>
      <c r="W33" s="272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</row>
    <row r="34" spans="1:41" s="34" customFormat="1" ht="63" customHeight="1" x14ac:dyDescent="0.25">
      <c r="A34" s="51"/>
      <c r="B34" s="280" t="s">
        <v>12</v>
      </c>
      <c r="C34" s="281"/>
      <c r="D34" s="282"/>
      <c r="E34" s="52" t="s">
        <v>257</v>
      </c>
      <c r="F34" s="53" t="s">
        <v>27</v>
      </c>
      <c r="G34" s="52" t="s">
        <v>28</v>
      </c>
      <c r="H34" s="52" t="s">
        <v>29</v>
      </c>
      <c r="I34" s="177" t="s">
        <v>30</v>
      </c>
      <c r="J34" s="177" t="s">
        <v>32</v>
      </c>
      <c r="K34" s="280" t="s">
        <v>31</v>
      </c>
      <c r="L34" s="281"/>
      <c r="M34" s="282"/>
      <c r="N34" s="201" t="s">
        <v>261</v>
      </c>
      <c r="O34" s="202" t="s">
        <v>228</v>
      </c>
      <c r="P34" s="55" t="s">
        <v>225</v>
      </c>
      <c r="Q34" s="55" t="s">
        <v>226</v>
      </c>
      <c r="R34" s="54" t="s">
        <v>239</v>
      </c>
      <c r="S34" s="192" t="s">
        <v>259</v>
      </c>
      <c r="T34" s="192" t="s">
        <v>258</v>
      </c>
      <c r="U34" s="192" t="s">
        <v>34</v>
      </c>
      <c r="V34" s="236" t="s">
        <v>274</v>
      </c>
      <c r="W34" s="235" t="s">
        <v>274</v>
      </c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</row>
    <row r="35" spans="1:41" s="34" customFormat="1" ht="47.25" x14ac:dyDescent="0.25">
      <c r="A35" s="56"/>
      <c r="B35" s="57" t="s">
        <v>14</v>
      </c>
      <c r="C35" s="283" t="s">
        <v>15</v>
      </c>
      <c r="D35" s="284"/>
      <c r="E35" s="60" t="s">
        <v>35</v>
      </c>
      <c r="F35" s="60" t="s">
        <v>35</v>
      </c>
      <c r="G35" s="61" t="s">
        <v>35</v>
      </c>
      <c r="H35" s="62" t="s">
        <v>35</v>
      </c>
      <c r="I35" s="58" t="s">
        <v>36</v>
      </c>
      <c r="J35" s="60" t="s">
        <v>36</v>
      </c>
      <c r="K35" s="63" t="s">
        <v>229</v>
      </c>
      <c r="L35" s="63" t="s">
        <v>37</v>
      </c>
      <c r="M35" s="63" t="s">
        <v>38</v>
      </c>
      <c r="N35" s="59" t="s">
        <v>35</v>
      </c>
      <c r="O35" s="59" t="s">
        <v>35</v>
      </c>
      <c r="P35" s="198" t="s">
        <v>35</v>
      </c>
      <c r="Q35" s="199" t="s">
        <v>35</v>
      </c>
      <c r="R35" s="60" t="s">
        <v>35</v>
      </c>
      <c r="S35" s="200" t="s">
        <v>35</v>
      </c>
      <c r="T35" s="200" t="s">
        <v>35</v>
      </c>
      <c r="U35" s="200" t="s">
        <v>35</v>
      </c>
      <c r="V35" s="200" t="s">
        <v>35</v>
      </c>
      <c r="W35" s="200" t="s">
        <v>35</v>
      </c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</row>
    <row r="36" spans="1:41" s="34" customFormat="1" ht="15.75" x14ac:dyDescent="0.25">
      <c r="A36" s="23"/>
      <c r="B36" s="229" t="str">
        <f t="shared" ref="B36:B37" si="6">IF(B18="","",B18)</f>
        <v>A</v>
      </c>
      <c r="C36" s="285" t="str">
        <f>IF(C18="","",C18)</f>
        <v>H1</v>
      </c>
      <c r="D36" s="286"/>
      <c r="E36" s="265" t="s">
        <v>4</v>
      </c>
      <c r="F36" s="64" t="s">
        <v>3</v>
      </c>
      <c r="G36" s="65" t="s">
        <v>4</v>
      </c>
      <c r="H36" s="66" t="s">
        <v>4</v>
      </c>
      <c r="I36" s="229" t="str">
        <f t="shared" ref="I36:I45" si="7">IF(C36="","","Oui")</f>
        <v>Oui</v>
      </c>
      <c r="J36" s="229" t="str">
        <f t="shared" ref="J36:J45" si="8">IF(I36="","","Oui")</f>
        <v>Oui</v>
      </c>
      <c r="K36" s="68">
        <v>45</v>
      </c>
      <c r="L36" s="68">
        <v>45</v>
      </c>
      <c r="M36" s="68">
        <v>10</v>
      </c>
      <c r="N36" s="67" t="s">
        <v>4</v>
      </c>
      <c r="O36" s="65" t="s">
        <v>4</v>
      </c>
      <c r="P36" s="65" t="s">
        <v>4</v>
      </c>
      <c r="Q36" s="65" t="s">
        <v>4</v>
      </c>
      <c r="R36" s="64" t="s">
        <v>3</v>
      </c>
      <c r="S36" s="80" t="s">
        <v>3</v>
      </c>
      <c r="T36" s="80" t="s">
        <v>3</v>
      </c>
      <c r="U36" s="69" t="s">
        <v>3</v>
      </c>
      <c r="V36" s="69" t="s">
        <v>3</v>
      </c>
      <c r="W36" s="69" t="s">
        <v>4</v>
      </c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</row>
    <row r="37" spans="1:41" s="34" customFormat="1" ht="15.75" x14ac:dyDescent="0.25">
      <c r="A37" s="23"/>
      <c r="B37" s="229" t="str">
        <f t="shared" si="6"/>
        <v/>
      </c>
      <c r="C37" s="285" t="str">
        <f t="shared" ref="B37:C45" si="9">IF(C19="","",C19)</f>
        <v/>
      </c>
      <c r="D37" s="286"/>
      <c r="E37" s="265"/>
      <c r="F37" s="64"/>
      <c r="G37" s="65"/>
      <c r="H37" s="66"/>
      <c r="I37" s="229" t="str">
        <f t="shared" si="7"/>
        <v/>
      </c>
      <c r="J37" s="229" t="str">
        <f t="shared" si="8"/>
        <v/>
      </c>
      <c r="K37" s="186"/>
      <c r="L37" s="186"/>
      <c r="M37" s="186"/>
      <c r="N37" s="189"/>
      <c r="O37" s="70"/>
      <c r="P37" s="65"/>
      <c r="Q37" s="65"/>
      <c r="R37" s="64"/>
      <c r="S37" s="80"/>
      <c r="T37" s="80"/>
      <c r="U37" s="69"/>
      <c r="V37" s="69"/>
      <c r="W37" s="69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</row>
    <row r="38" spans="1:41" s="34" customFormat="1" ht="15.75" x14ac:dyDescent="0.25">
      <c r="A38" s="23"/>
      <c r="B38" s="229" t="str">
        <f t="shared" ref="B38" si="10">IF(B20="","",B20)</f>
        <v/>
      </c>
      <c r="C38" s="285" t="str">
        <f t="shared" si="9"/>
        <v/>
      </c>
      <c r="D38" s="286"/>
      <c r="E38" s="265"/>
      <c r="F38" s="64"/>
      <c r="G38" s="65"/>
      <c r="H38" s="66"/>
      <c r="I38" s="229" t="str">
        <f t="shared" si="7"/>
        <v/>
      </c>
      <c r="J38" s="229" t="str">
        <f t="shared" si="8"/>
        <v/>
      </c>
      <c r="K38" s="187"/>
      <c r="L38" s="187"/>
      <c r="M38" s="187"/>
      <c r="N38" s="189"/>
      <c r="O38" s="70"/>
      <c r="P38" s="65"/>
      <c r="Q38" s="65"/>
      <c r="R38" s="64"/>
      <c r="S38" s="80"/>
      <c r="T38" s="80"/>
      <c r="U38" s="69"/>
      <c r="V38" s="69"/>
      <c r="W38" s="69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</row>
    <row r="39" spans="1:41" s="34" customFormat="1" ht="15.75" x14ac:dyDescent="0.25">
      <c r="A39" s="23"/>
      <c r="B39" s="229" t="str">
        <f t="shared" ref="B39" si="11">IF(B21="","",B21)</f>
        <v/>
      </c>
      <c r="C39" s="285" t="str">
        <f t="shared" si="9"/>
        <v/>
      </c>
      <c r="D39" s="286"/>
      <c r="E39" s="265"/>
      <c r="F39" s="64"/>
      <c r="G39" s="65"/>
      <c r="H39" s="66"/>
      <c r="I39" s="229" t="str">
        <f t="shared" si="7"/>
        <v/>
      </c>
      <c r="J39" s="229" t="str">
        <f t="shared" si="8"/>
        <v/>
      </c>
      <c r="K39" s="186"/>
      <c r="L39" s="186"/>
      <c r="M39" s="186"/>
      <c r="N39" s="189"/>
      <c r="O39" s="70"/>
      <c r="P39" s="65"/>
      <c r="Q39" s="65"/>
      <c r="R39" s="70"/>
      <c r="S39" s="80"/>
      <c r="T39" s="80"/>
      <c r="U39" s="69"/>
      <c r="V39" s="69"/>
      <c r="W39" s="69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</row>
    <row r="40" spans="1:41" s="34" customFormat="1" ht="15.75" x14ac:dyDescent="0.25">
      <c r="A40" s="23"/>
      <c r="B40" s="229" t="str">
        <f t="shared" si="9"/>
        <v/>
      </c>
      <c r="C40" s="285" t="str">
        <f t="shared" si="9"/>
        <v/>
      </c>
      <c r="D40" s="286"/>
      <c r="E40" s="265"/>
      <c r="F40" s="64"/>
      <c r="G40" s="65"/>
      <c r="H40" s="66"/>
      <c r="I40" s="229" t="str">
        <f t="shared" si="7"/>
        <v/>
      </c>
      <c r="J40" s="229" t="str">
        <f t="shared" si="8"/>
        <v/>
      </c>
      <c r="K40" s="188"/>
      <c r="L40" s="188"/>
      <c r="M40" s="188"/>
      <c r="N40" s="189"/>
      <c r="O40" s="70"/>
      <c r="P40" s="65"/>
      <c r="Q40" s="65"/>
      <c r="R40" s="64"/>
      <c r="S40" s="80"/>
      <c r="T40" s="80"/>
      <c r="U40" s="69"/>
      <c r="V40" s="69"/>
      <c r="W40" s="69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</row>
    <row r="41" spans="1:41" s="34" customFormat="1" ht="15.75" x14ac:dyDescent="0.25">
      <c r="A41" s="23"/>
      <c r="B41" s="229" t="str">
        <f t="shared" si="9"/>
        <v/>
      </c>
      <c r="C41" s="285" t="str">
        <f t="shared" si="9"/>
        <v/>
      </c>
      <c r="D41" s="286"/>
      <c r="E41" s="266"/>
      <c r="F41" s="72"/>
      <c r="G41" s="65"/>
      <c r="H41" s="73"/>
      <c r="I41" s="229" t="str">
        <f t="shared" si="7"/>
        <v/>
      </c>
      <c r="J41" s="229" t="str">
        <f t="shared" si="8"/>
        <v/>
      </c>
      <c r="K41" s="189"/>
      <c r="L41" s="190"/>
      <c r="M41" s="191"/>
      <c r="N41" s="189"/>
      <c r="O41" s="77"/>
      <c r="P41" s="65"/>
      <c r="Q41" s="65"/>
      <c r="R41" s="64"/>
      <c r="S41" s="80"/>
      <c r="T41" s="80"/>
      <c r="U41" s="69"/>
      <c r="V41" s="69"/>
      <c r="W41" s="69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</row>
    <row r="42" spans="1:41" s="34" customFormat="1" ht="15.75" x14ac:dyDescent="0.25">
      <c r="A42" s="23"/>
      <c r="B42" s="229" t="str">
        <f t="shared" si="9"/>
        <v/>
      </c>
      <c r="C42" s="285" t="str">
        <f t="shared" si="9"/>
        <v/>
      </c>
      <c r="D42" s="286"/>
      <c r="E42" s="266"/>
      <c r="F42" s="72"/>
      <c r="G42" s="74"/>
      <c r="H42" s="73"/>
      <c r="I42" s="229" t="str">
        <f t="shared" si="7"/>
        <v/>
      </c>
      <c r="J42" s="229" t="str">
        <f t="shared" si="8"/>
        <v/>
      </c>
      <c r="K42" s="188"/>
      <c r="L42" s="189"/>
      <c r="M42" s="186"/>
      <c r="N42" s="189"/>
      <c r="O42" s="77"/>
      <c r="P42" s="65"/>
      <c r="Q42" s="65"/>
      <c r="R42" s="64"/>
      <c r="S42" s="80"/>
      <c r="T42" s="80"/>
      <c r="U42" s="69"/>
      <c r="V42" s="69"/>
      <c r="W42" s="69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</row>
    <row r="43" spans="1:41" s="34" customFormat="1" ht="15.75" x14ac:dyDescent="0.25">
      <c r="A43" s="23"/>
      <c r="B43" s="229" t="str">
        <f t="shared" si="9"/>
        <v/>
      </c>
      <c r="C43" s="285" t="str">
        <f t="shared" si="9"/>
        <v/>
      </c>
      <c r="D43" s="286"/>
      <c r="E43" s="266"/>
      <c r="F43" s="72"/>
      <c r="G43" s="74"/>
      <c r="H43" s="73"/>
      <c r="I43" s="229" t="str">
        <f t="shared" si="7"/>
        <v/>
      </c>
      <c r="J43" s="229" t="str">
        <f t="shared" si="8"/>
        <v/>
      </c>
      <c r="K43" s="76"/>
      <c r="L43" s="78"/>
      <c r="M43" s="79"/>
      <c r="N43" s="189"/>
      <c r="O43" s="77"/>
      <c r="P43" s="65"/>
      <c r="Q43" s="65"/>
      <c r="R43" s="64"/>
      <c r="S43" s="80"/>
      <c r="T43" s="80"/>
      <c r="U43" s="69"/>
      <c r="V43" s="69"/>
      <c r="W43" s="69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</row>
    <row r="44" spans="1:41" s="34" customFormat="1" ht="15.75" x14ac:dyDescent="0.25">
      <c r="A44" s="23"/>
      <c r="B44" s="229" t="str">
        <f t="shared" si="9"/>
        <v/>
      </c>
      <c r="C44" s="285" t="str">
        <f t="shared" si="9"/>
        <v/>
      </c>
      <c r="D44" s="286"/>
      <c r="E44" s="266"/>
      <c r="F44" s="72"/>
      <c r="G44" s="74"/>
      <c r="H44" s="73"/>
      <c r="I44" s="229" t="str">
        <f t="shared" si="7"/>
        <v/>
      </c>
      <c r="J44" s="229" t="str">
        <f t="shared" si="8"/>
        <v/>
      </c>
      <c r="K44" s="75"/>
      <c r="L44" s="71"/>
      <c r="M44" s="71"/>
      <c r="N44" s="77"/>
      <c r="O44" s="65"/>
      <c r="P44" s="65"/>
      <c r="Q44" s="65"/>
      <c r="R44" s="64"/>
      <c r="S44" s="80"/>
      <c r="T44" s="80"/>
      <c r="U44" s="69"/>
      <c r="V44" s="69"/>
      <c r="W44" s="69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</row>
    <row r="45" spans="1:41" s="34" customFormat="1" ht="15.75" x14ac:dyDescent="0.25">
      <c r="A45" s="6"/>
      <c r="B45" s="81" t="str">
        <f t="shared" si="9"/>
        <v/>
      </c>
      <c r="C45" s="302" t="str">
        <f t="shared" si="9"/>
        <v/>
      </c>
      <c r="D45" s="303"/>
      <c r="E45" s="267"/>
      <c r="F45" s="82"/>
      <c r="G45" s="83"/>
      <c r="H45" s="84"/>
      <c r="I45" s="81" t="str">
        <f t="shared" si="7"/>
        <v/>
      </c>
      <c r="J45" s="230" t="str">
        <f t="shared" si="8"/>
        <v/>
      </c>
      <c r="K45" s="85"/>
      <c r="L45" s="85"/>
      <c r="M45" s="85"/>
      <c r="N45" s="82"/>
      <c r="O45" s="83"/>
      <c r="P45" s="82"/>
      <c r="Q45" s="83"/>
      <c r="R45" s="83"/>
      <c r="S45" s="203"/>
      <c r="T45" s="83"/>
      <c r="U45" s="84"/>
      <c r="V45" s="84"/>
      <c r="W45" s="84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</row>
    <row r="46" spans="1:41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7"/>
      <c r="Q46" s="1"/>
      <c r="R46" s="86"/>
      <c r="S46" s="1"/>
      <c r="T46" s="1"/>
      <c r="U46" s="86"/>
      <c r="V46" s="1"/>
      <c r="X46" s="6"/>
      <c r="Y46" s="6"/>
      <c r="Z46" s="6"/>
      <c r="AO46" s="1"/>
    </row>
    <row r="47" spans="1:41" ht="18.75" x14ac:dyDescent="0.3">
      <c r="A47" s="1"/>
      <c r="B47" s="14" t="s">
        <v>39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AO47" s="1"/>
    </row>
    <row r="48" spans="1:41" x14ac:dyDescent="0.25">
      <c r="A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AO48" s="1"/>
    </row>
    <row r="49" spans="1:41" s="34" customFormat="1" ht="15.75" customHeight="1" x14ac:dyDescent="0.25">
      <c r="A49" s="6"/>
      <c r="B49" s="6"/>
      <c r="C49" s="6"/>
      <c r="E49" s="313" t="s">
        <v>235</v>
      </c>
      <c r="F49" s="313"/>
      <c r="G49" s="313"/>
      <c r="H49" s="314"/>
      <c r="I49" s="311" t="s">
        <v>25</v>
      </c>
      <c r="J49" s="311"/>
      <c r="K49" s="311"/>
      <c r="L49" s="311"/>
      <c r="M49" s="311"/>
      <c r="N49" s="311"/>
      <c r="O49" s="311"/>
      <c r="P49" s="311"/>
      <c r="Q49" s="311"/>
      <c r="R49" s="311"/>
      <c r="S49" s="312"/>
      <c r="T49" s="275" t="s">
        <v>273</v>
      </c>
      <c r="U49" s="272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</row>
    <row r="50" spans="1:41" s="34" customFormat="1" ht="32.25" customHeight="1" x14ac:dyDescent="0.25">
      <c r="A50" s="56"/>
      <c r="B50" s="278" t="s">
        <v>12</v>
      </c>
      <c r="C50" s="278"/>
      <c r="D50" s="279"/>
      <c r="E50" s="307" t="s">
        <v>66</v>
      </c>
      <c r="F50" s="304" t="s">
        <v>40</v>
      </c>
      <c r="G50" s="304" t="s">
        <v>28</v>
      </c>
      <c r="H50" s="304" t="s">
        <v>29</v>
      </c>
      <c r="I50" s="304" t="s">
        <v>30</v>
      </c>
      <c r="J50" s="304" t="s">
        <v>260</v>
      </c>
      <c r="K50" s="304" t="s">
        <v>32</v>
      </c>
      <c r="L50" s="304" t="s">
        <v>33</v>
      </c>
      <c r="M50" s="304" t="s">
        <v>34</v>
      </c>
      <c r="N50" s="304" t="s">
        <v>227</v>
      </c>
      <c r="O50" s="304" t="s">
        <v>225</v>
      </c>
      <c r="P50" s="304" t="s">
        <v>228</v>
      </c>
      <c r="Q50" s="304" t="s">
        <v>226</v>
      </c>
      <c r="R50" s="304" t="s">
        <v>239</v>
      </c>
      <c r="S50" s="306" t="s">
        <v>241</v>
      </c>
      <c r="T50" s="276" t="s">
        <v>274</v>
      </c>
      <c r="U50" s="273" t="s">
        <v>278</v>
      </c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</row>
    <row r="51" spans="1:41" s="34" customFormat="1" ht="31.5" customHeight="1" x14ac:dyDescent="0.25">
      <c r="A51" s="87"/>
      <c r="B51" s="58" t="s">
        <v>14</v>
      </c>
      <c r="C51" s="288" t="s">
        <v>15</v>
      </c>
      <c r="D51" s="289"/>
      <c r="E51" s="305"/>
      <c r="F51" s="305"/>
      <c r="G51" s="305"/>
      <c r="H51" s="305"/>
      <c r="I51" s="305"/>
      <c r="J51" s="305"/>
      <c r="K51" s="305"/>
      <c r="L51" s="305"/>
      <c r="M51" s="305"/>
      <c r="N51" s="305"/>
      <c r="O51" s="305"/>
      <c r="P51" s="305"/>
      <c r="Q51" s="305"/>
      <c r="R51" s="305"/>
      <c r="S51" s="306"/>
      <c r="T51" s="277"/>
      <c r="U51" s="274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</row>
    <row r="52" spans="1:41" s="34" customFormat="1" ht="15.75" x14ac:dyDescent="0.25">
      <c r="A52" s="23"/>
      <c r="B52" s="231" t="str">
        <f t="shared" ref="B52:C52" si="12">IF(B18="","",B18)</f>
        <v>A</v>
      </c>
      <c r="C52" s="290" t="str">
        <f t="shared" si="12"/>
        <v>H1</v>
      </c>
      <c r="D52" s="291"/>
      <c r="E52" s="88">
        <f t="shared" ref="E52:E60" si="13">IF(C52="","",IF(E36="Oui",IF(E18=1,talus*D18,0),0))</f>
        <v>0</v>
      </c>
      <c r="F52" s="88">
        <f>IF(C52="","",IF(F36="Oui",IF(E18=1,ben1r*D18,ben2r*D18),0))</f>
        <v>70</v>
      </c>
      <c r="G52" s="89">
        <f t="shared" ref="G52:G60" si="14">IF(C52="","",IF(G36="Oui",barb*D18,0))</f>
        <v>0</v>
      </c>
      <c r="H52" s="90">
        <f t="shared" ref="H52:H60" si="15">IF(C52="","",IF(H36="Oui",elec*D18,0))</f>
        <v>0</v>
      </c>
      <c r="I52" s="89">
        <f t="shared" ref="I52:I60" si="16">IF(C52="","",IF(I36="Oui",IF(E18=1,prep1r*D18,prep2r*D18),0))</f>
        <v>229</v>
      </c>
      <c r="J52" s="88">
        <f>IF(E18=1,(K36*plant1r)+(Haies!L36*plantvl1r)+(Haies!M36*plantmfr1r),IF(Haies!E18=2,(K36*plant2r)+(Haies!L36*plantvl2r)+(Haies!M36*plantmfr2r),""))</f>
        <v>173.14999999999998</v>
      </c>
      <c r="K52" s="88">
        <f>IF(C52="","",IF(J36="Non",0,IF(E18=1,D18*miseplant1r,D18*miseplant2r)))</f>
        <v>185</v>
      </c>
      <c r="L52" s="88">
        <f>IF(C52="","",IF(T36="Non",0,IF(E18=1,D18*paill1r,D18*paill2r)))</f>
        <v>250</v>
      </c>
      <c r="M52" s="89">
        <f>IF(C52="","",IF(U36="Non",0,IF(E18=1,D18*posepaill1r,D18*posepaill2r)))</f>
        <v>182</v>
      </c>
      <c r="N52" s="89">
        <f t="shared" ref="N52:N60" si="17">IF(C52="","",IF(N36="Oui",(IF(E18=1,protgg1r*D18,protgg2r*D18)),0))</f>
        <v>0</v>
      </c>
      <c r="O52" s="89">
        <f t="shared" ref="O52:O60" si="18">IF(C52="","",IF(P36="Oui",IF(E18=1,posegg1r*D18,posegg2r*D18),0))</f>
        <v>0</v>
      </c>
      <c r="P52" s="91">
        <f t="shared" ref="P52:P60" si="19">IF(C52="","",IF(O36="Oui",(IF(E18=1,protpg1r*D18,protpg2r*D18)),0))</f>
        <v>0</v>
      </c>
      <c r="Q52" s="91">
        <f t="shared" ref="Q52:Q60" si="20">IF(C52="","",IF(Q36="Oui",IF(E18=1,posepg1r*D18,posepg2r*D18),0))</f>
        <v>0</v>
      </c>
      <c r="R52" s="204">
        <f t="shared" ref="R52:R60" si="21">IF(C52="","",IF(R36="Oui",IF(E18=1,D18*tric1r,D18*tric2r),0))</f>
        <v>72</v>
      </c>
      <c r="S52" s="90">
        <f t="shared" ref="S52:S60" si="22">IF(C52="","",IF(S36="Non",0,IF(E18="Oui",tricpep1r*D18,tricpep1r*D18)))</f>
        <v>22</v>
      </c>
      <c r="T52" s="225">
        <f>IF(C52="","",IF(V36="Non",0,IF(E18=1,1.13*D18,1.5*D18)))</f>
        <v>112.99999999999999</v>
      </c>
      <c r="U52" s="225">
        <f>IF(C52="","",IF(W36="Non",0,IF(F18=1,0.91*D18,1.21*D18)))</f>
        <v>0</v>
      </c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</row>
    <row r="53" spans="1:41" s="34" customFormat="1" ht="15.75" x14ac:dyDescent="0.25">
      <c r="A53" s="23"/>
      <c r="B53" s="231" t="str">
        <f t="shared" ref="B53:C53" si="23">IF(B19="","",B19)</f>
        <v/>
      </c>
      <c r="C53" s="290" t="str">
        <f t="shared" si="23"/>
        <v/>
      </c>
      <c r="D53" s="291"/>
      <c r="E53" s="88" t="str">
        <f t="shared" si="13"/>
        <v/>
      </c>
      <c r="F53" s="88" t="str">
        <f t="shared" ref="F53:F60" si="24">IF(C53="","",IF(F37="Non",0,IF(E19=1,ben1r*D19,ben2r*D19)))</f>
        <v/>
      </c>
      <c r="G53" s="89" t="str">
        <f t="shared" si="14"/>
        <v/>
      </c>
      <c r="H53" s="90" t="str">
        <f t="shared" si="15"/>
        <v/>
      </c>
      <c r="I53" s="89" t="str">
        <f t="shared" si="16"/>
        <v/>
      </c>
      <c r="J53" s="88" t="str">
        <f>IF(E19=1,(K37*plant1r)+(Haies!L37*plantvl1r)+(Haies!M37*plantmfr1r),IF(Haies!E19=2,(K37*plant2r)+(Haies!L37*plantvl2r)+(Haies!M37*plantmfr2r),""))</f>
        <v/>
      </c>
      <c r="K53" s="88" t="str">
        <f t="shared" ref="K53:K60" si="25">IF(C53="","",IF(J37="Non",0,IF(E19=1,F19*miseplant1r,F19*miseplant2r)))</f>
        <v/>
      </c>
      <c r="L53" s="88" t="str">
        <f t="shared" ref="L53:L60" si="26">IF(C53="","",IF(R37="Non",0,IF(E19=1,D19*paill1r,D19*paill2r)))</f>
        <v/>
      </c>
      <c r="M53" s="89" t="str">
        <f t="shared" ref="M53:M60" si="27">IF(C53="","",IF(S37="Non",0,IF(E19=1,D19*posepaill1r,D19*posepaill2r)))</f>
        <v/>
      </c>
      <c r="N53" s="89" t="str">
        <f t="shared" si="17"/>
        <v/>
      </c>
      <c r="O53" s="89" t="str">
        <f t="shared" si="18"/>
        <v/>
      </c>
      <c r="P53" s="91" t="str">
        <f t="shared" si="19"/>
        <v/>
      </c>
      <c r="Q53" s="91" t="str">
        <f t="shared" si="20"/>
        <v/>
      </c>
      <c r="R53" s="204" t="str">
        <f t="shared" si="21"/>
        <v/>
      </c>
      <c r="S53" s="90" t="str">
        <f t="shared" si="22"/>
        <v/>
      </c>
      <c r="T53" s="225" t="str">
        <f t="shared" ref="T53:T60" si="28">IF(C53="","",IF(V37="Non",0,IF(E19=1,1.13*D19,1.5*D19)))</f>
        <v/>
      </c>
      <c r="U53" s="225" t="str">
        <f t="shared" ref="U53:U60" si="29">IF(C53="","",IF(W37="Non",0,IF(F19=1,0.91*D19,1.21*D19)))</f>
        <v/>
      </c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</row>
    <row r="54" spans="1:41" s="34" customFormat="1" ht="15.75" x14ac:dyDescent="0.25">
      <c r="A54" s="23"/>
      <c r="B54" s="231" t="str">
        <f t="shared" ref="B54:C54" si="30">IF(B20="","",B20)</f>
        <v/>
      </c>
      <c r="C54" s="290" t="str">
        <f t="shared" si="30"/>
        <v/>
      </c>
      <c r="D54" s="291"/>
      <c r="E54" s="88" t="str">
        <f t="shared" si="13"/>
        <v/>
      </c>
      <c r="F54" s="88" t="str">
        <f t="shared" si="24"/>
        <v/>
      </c>
      <c r="G54" s="89" t="str">
        <f t="shared" si="14"/>
        <v/>
      </c>
      <c r="H54" s="90" t="str">
        <f t="shared" si="15"/>
        <v/>
      </c>
      <c r="I54" s="89" t="str">
        <f t="shared" si="16"/>
        <v/>
      </c>
      <c r="J54" s="88" t="str">
        <f>IF(E20=1,(K38*plant1r)+(Haies!L38*plantvl1r)+(Haies!M38*plantmfr1r),IF(Haies!E20=2,(K38*plant2r)+(Haies!L38*plantvl2r)+(Haies!M38*plantmfr2r),""))</f>
        <v/>
      </c>
      <c r="K54" s="88" t="str">
        <f t="shared" si="25"/>
        <v/>
      </c>
      <c r="L54" s="88" t="str">
        <f t="shared" si="26"/>
        <v/>
      </c>
      <c r="M54" s="89" t="str">
        <f t="shared" si="27"/>
        <v/>
      </c>
      <c r="N54" s="89" t="str">
        <f t="shared" si="17"/>
        <v/>
      </c>
      <c r="O54" s="89" t="str">
        <f t="shared" si="18"/>
        <v/>
      </c>
      <c r="P54" s="91" t="str">
        <f t="shared" si="19"/>
        <v/>
      </c>
      <c r="Q54" s="91" t="str">
        <f t="shared" si="20"/>
        <v/>
      </c>
      <c r="R54" s="204" t="str">
        <f t="shared" si="21"/>
        <v/>
      </c>
      <c r="S54" s="90" t="str">
        <f t="shared" si="22"/>
        <v/>
      </c>
      <c r="T54" s="225" t="str">
        <f t="shared" si="28"/>
        <v/>
      </c>
      <c r="U54" s="225" t="str">
        <f t="shared" si="29"/>
        <v/>
      </c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</row>
    <row r="55" spans="1:41" s="34" customFormat="1" ht="15.75" x14ac:dyDescent="0.25">
      <c r="A55" s="23"/>
      <c r="B55" s="231" t="str">
        <f t="shared" ref="B55:C60" si="31">IF(B21="","",B21)</f>
        <v/>
      </c>
      <c r="C55" s="290" t="str">
        <f t="shared" ref="C55" si="32">IF(C21="","",C21)</f>
        <v/>
      </c>
      <c r="D55" s="291"/>
      <c r="E55" s="88" t="str">
        <f t="shared" si="13"/>
        <v/>
      </c>
      <c r="F55" s="88" t="str">
        <f t="shared" si="24"/>
        <v/>
      </c>
      <c r="G55" s="89" t="str">
        <f t="shared" si="14"/>
        <v/>
      </c>
      <c r="H55" s="90" t="str">
        <f t="shared" si="15"/>
        <v/>
      </c>
      <c r="I55" s="89" t="str">
        <f t="shared" si="16"/>
        <v/>
      </c>
      <c r="J55" s="88" t="str">
        <f>IF(E21=1,(K39*plant1r)+(Haies!L39*plantvl1r)+(Haies!M39*plantmfr1r),IF(Haies!E21=2,(K39*plant2r)+(Haies!L39*plantvl2r)+(Haies!M39*plantmfr2r),""))</f>
        <v/>
      </c>
      <c r="K55" s="88" t="str">
        <f t="shared" si="25"/>
        <v/>
      </c>
      <c r="L55" s="88" t="str">
        <f t="shared" si="26"/>
        <v/>
      </c>
      <c r="M55" s="89" t="str">
        <f t="shared" si="27"/>
        <v/>
      </c>
      <c r="N55" s="89" t="str">
        <f t="shared" si="17"/>
        <v/>
      </c>
      <c r="O55" s="89" t="str">
        <f t="shared" si="18"/>
        <v/>
      </c>
      <c r="P55" s="91" t="str">
        <f t="shared" si="19"/>
        <v/>
      </c>
      <c r="Q55" s="91" t="str">
        <f t="shared" si="20"/>
        <v/>
      </c>
      <c r="R55" s="204" t="str">
        <f t="shared" si="21"/>
        <v/>
      </c>
      <c r="S55" s="90" t="str">
        <f t="shared" si="22"/>
        <v/>
      </c>
      <c r="T55" s="225" t="str">
        <f t="shared" si="28"/>
        <v/>
      </c>
      <c r="U55" s="225" t="str">
        <f t="shared" si="29"/>
        <v/>
      </c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</row>
    <row r="56" spans="1:41" s="34" customFormat="1" ht="15.75" x14ac:dyDescent="0.25">
      <c r="A56" s="23"/>
      <c r="B56" s="231" t="str">
        <f t="shared" si="31"/>
        <v/>
      </c>
      <c r="C56" s="290" t="str">
        <f t="shared" si="31"/>
        <v/>
      </c>
      <c r="D56" s="291"/>
      <c r="E56" s="88" t="str">
        <f t="shared" si="13"/>
        <v/>
      </c>
      <c r="F56" s="88" t="str">
        <f t="shared" si="24"/>
        <v/>
      </c>
      <c r="G56" s="89" t="str">
        <f t="shared" si="14"/>
        <v/>
      </c>
      <c r="H56" s="90" t="str">
        <f t="shared" si="15"/>
        <v/>
      </c>
      <c r="I56" s="89" t="str">
        <f t="shared" si="16"/>
        <v/>
      </c>
      <c r="J56" s="88" t="str">
        <f>IF(E22=1,(K40*plant1r)+(Haies!L40*plantvl1r)+(Haies!M40*plantmfr1r),IF(Haies!E22=2,(K40*plant2r)+(Haies!L40*plantvl2r)+(Haies!M40*plantmfr2r),""))</f>
        <v/>
      </c>
      <c r="K56" s="88" t="str">
        <f t="shared" si="25"/>
        <v/>
      </c>
      <c r="L56" s="88" t="str">
        <f t="shared" si="26"/>
        <v/>
      </c>
      <c r="M56" s="89" t="str">
        <f t="shared" si="27"/>
        <v/>
      </c>
      <c r="N56" s="89" t="str">
        <f t="shared" si="17"/>
        <v/>
      </c>
      <c r="O56" s="89" t="str">
        <f t="shared" si="18"/>
        <v/>
      </c>
      <c r="P56" s="91" t="str">
        <f t="shared" si="19"/>
        <v/>
      </c>
      <c r="Q56" s="91" t="str">
        <f t="shared" si="20"/>
        <v/>
      </c>
      <c r="R56" s="204" t="str">
        <f t="shared" si="21"/>
        <v/>
      </c>
      <c r="S56" s="90" t="str">
        <f t="shared" si="22"/>
        <v/>
      </c>
      <c r="T56" s="225" t="str">
        <f t="shared" si="28"/>
        <v/>
      </c>
      <c r="U56" s="225" t="str">
        <f t="shared" si="29"/>
        <v/>
      </c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</row>
    <row r="57" spans="1:41" s="34" customFormat="1" ht="15.75" x14ac:dyDescent="0.25">
      <c r="A57" s="23"/>
      <c r="B57" s="231" t="str">
        <f t="shared" si="31"/>
        <v/>
      </c>
      <c r="C57" s="290" t="str">
        <f t="shared" si="31"/>
        <v/>
      </c>
      <c r="D57" s="291"/>
      <c r="E57" s="88" t="str">
        <f t="shared" si="13"/>
        <v/>
      </c>
      <c r="F57" s="88" t="str">
        <f t="shared" si="24"/>
        <v/>
      </c>
      <c r="G57" s="89" t="str">
        <f t="shared" si="14"/>
        <v/>
      </c>
      <c r="H57" s="90" t="str">
        <f t="shared" si="15"/>
        <v/>
      </c>
      <c r="I57" s="89" t="str">
        <f t="shared" si="16"/>
        <v/>
      </c>
      <c r="J57" s="88" t="str">
        <f>IF(E23=1,(K41*plant1r)+(Haies!L41*plantvl1r)+(Haies!M41*plantmfr1r),IF(Haies!E23=2,(K41*plant2r)+(Haies!L41*plantvl2r)+(Haies!M41*plantmfr2r),""))</f>
        <v/>
      </c>
      <c r="K57" s="88" t="str">
        <f t="shared" si="25"/>
        <v/>
      </c>
      <c r="L57" s="88" t="str">
        <f t="shared" si="26"/>
        <v/>
      </c>
      <c r="M57" s="89" t="str">
        <f t="shared" si="27"/>
        <v/>
      </c>
      <c r="N57" s="89" t="str">
        <f t="shared" si="17"/>
        <v/>
      </c>
      <c r="O57" s="89" t="str">
        <f t="shared" si="18"/>
        <v/>
      </c>
      <c r="P57" s="91" t="str">
        <f t="shared" si="19"/>
        <v/>
      </c>
      <c r="Q57" s="91" t="str">
        <f t="shared" si="20"/>
        <v/>
      </c>
      <c r="R57" s="204" t="str">
        <f t="shared" si="21"/>
        <v/>
      </c>
      <c r="S57" s="90" t="str">
        <f t="shared" si="22"/>
        <v/>
      </c>
      <c r="T57" s="225" t="str">
        <f t="shared" si="28"/>
        <v/>
      </c>
      <c r="U57" s="225" t="str">
        <f t="shared" si="29"/>
        <v/>
      </c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</row>
    <row r="58" spans="1:41" s="34" customFormat="1" ht="15.75" x14ac:dyDescent="0.25">
      <c r="A58" s="23"/>
      <c r="B58" s="231" t="str">
        <f t="shared" si="31"/>
        <v/>
      </c>
      <c r="C58" s="290" t="str">
        <f t="shared" si="31"/>
        <v/>
      </c>
      <c r="D58" s="291"/>
      <c r="E58" s="88" t="str">
        <f t="shared" si="13"/>
        <v/>
      </c>
      <c r="F58" s="88" t="str">
        <f t="shared" si="24"/>
        <v/>
      </c>
      <c r="G58" s="89" t="str">
        <f t="shared" si="14"/>
        <v/>
      </c>
      <c r="H58" s="90" t="str">
        <f t="shared" si="15"/>
        <v/>
      </c>
      <c r="I58" s="89" t="str">
        <f t="shared" si="16"/>
        <v/>
      </c>
      <c r="J58" s="88" t="str">
        <f>IF(E24=1,(K42*plant1r)+(Haies!L42*plantvl1r)+(Haies!M42*plantmfr1r),IF(Haies!E24=2,(K42*plant2r)+(Haies!L42*plantvl2r)+(Haies!M42*plantmfr2r),""))</f>
        <v/>
      </c>
      <c r="K58" s="88" t="str">
        <f t="shared" si="25"/>
        <v/>
      </c>
      <c r="L58" s="88" t="str">
        <f t="shared" si="26"/>
        <v/>
      </c>
      <c r="M58" s="89" t="str">
        <f t="shared" si="27"/>
        <v/>
      </c>
      <c r="N58" s="89" t="str">
        <f t="shared" si="17"/>
        <v/>
      </c>
      <c r="O58" s="89" t="str">
        <f t="shared" si="18"/>
        <v/>
      </c>
      <c r="P58" s="91" t="str">
        <f t="shared" si="19"/>
        <v/>
      </c>
      <c r="Q58" s="91" t="str">
        <f t="shared" si="20"/>
        <v/>
      </c>
      <c r="R58" s="204" t="str">
        <f t="shared" si="21"/>
        <v/>
      </c>
      <c r="S58" s="90" t="str">
        <f t="shared" si="22"/>
        <v/>
      </c>
      <c r="T58" s="225" t="str">
        <f t="shared" si="28"/>
        <v/>
      </c>
      <c r="U58" s="225" t="str">
        <f t="shared" si="29"/>
        <v/>
      </c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</row>
    <row r="59" spans="1:41" s="34" customFormat="1" ht="15.75" x14ac:dyDescent="0.25">
      <c r="A59" s="23"/>
      <c r="B59" s="231" t="str">
        <f t="shared" si="31"/>
        <v/>
      </c>
      <c r="C59" s="290" t="str">
        <f t="shared" si="31"/>
        <v/>
      </c>
      <c r="D59" s="291"/>
      <c r="E59" s="88" t="str">
        <f t="shared" si="13"/>
        <v/>
      </c>
      <c r="F59" s="88" t="str">
        <f t="shared" si="24"/>
        <v/>
      </c>
      <c r="G59" s="89" t="str">
        <f t="shared" si="14"/>
        <v/>
      </c>
      <c r="H59" s="90" t="str">
        <f t="shared" si="15"/>
        <v/>
      </c>
      <c r="I59" s="89" t="str">
        <f t="shared" si="16"/>
        <v/>
      </c>
      <c r="J59" s="88" t="str">
        <f>IF(E25=1,(K43*plant1r)+(Haies!L43*plantvl1r)+(Haies!M43*plantmfr1r),IF(Haies!E25=2,(K43*plant2r)+(Haies!L43*plantvl2r)+(Haies!M43*plantmfr2r),""))</f>
        <v/>
      </c>
      <c r="K59" s="88" t="str">
        <f t="shared" si="25"/>
        <v/>
      </c>
      <c r="L59" s="88" t="str">
        <f t="shared" si="26"/>
        <v/>
      </c>
      <c r="M59" s="89" t="str">
        <f t="shared" si="27"/>
        <v/>
      </c>
      <c r="N59" s="89" t="str">
        <f t="shared" si="17"/>
        <v/>
      </c>
      <c r="O59" s="89" t="str">
        <f t="shared" si="18"/>
        <v/>
      </c>
      <c r="P59" s="91" t="str">
        <f t="shared" si="19"/>
        <v/>
      </c>
      <c r="Q59" s="91" t="str">
        <f t="shared" si="20"/>
        <v/>
      </c>
      <c r="R59" s="204" t="str">
        <f t="shared" si="21"/>
        <v/>
      </c>
      <c r="S59" s="90" t="str">
        <f t="shared" si="22"/>
        <v/>
      </c>
      <c r="T59" s="225" t="str">
        <f t="shared" si="28"/>
        <v/>
      </c>
      <c r="U59" s="225" t="str">
        <f t="shared" si="29"/>
        <v/>
      </c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</row>
    <row r="60" spans="1:41" s="34" customFormat="1" ht="15.75" x14ac:dyDescent="0.25">
      <c r="A60" s="23"/>
      <c r="B60" s="231" t="str">
        <f t="shared" si="31"/>
        <v/>
      </c>
      <c r="C60" s="298" t="str">
        <f t="shared" si="31"/>
        <v/>
      </c>
      <c r="D60" s="299"/>
      <c r="E60" s="206" t="str">
        <f t="shared" si="13"/>
        <v/>
      </c>
      <c r="F60" s="206" t="str">
        <f t="shared" si="24"/>
        <v/>
      </c>
      <c r="G60" s="89" t="str">
        <f t="shared" si="14"/>
        <v/>
      </c>
      <c r="H60" s="90" t="str">
        <f t="shared" si="15"/>
        <v/>
      </c>
      <c r="I60" s="89" t="str">
        <f t="shared" si="16"/>
        <v/>
      </c>
      <c r="J60" s="88" t="str">
        <f>IF(E26=1,(K44*plant1r)+(Haies!L44*plantvl1r)+(Haies!M44*plantmfr1r),IF(Haies!E26=2,(K44*plant2r)+(Haies!L44*plantvl2r)+(Haies!M44*plantmfr2r),""))</f>
        <v/>
      </c>
      <c r="K60" s="88" t="str">
        <f t="shared" si="25"/>
        <v/>
      </c>
      <c r="L60" s="88" t="str">
        <f t="shared" si="26"/>
        <v/>
      </c>
      <c r="M60" s="89" t="str">
        <f t="shared" si="27"/>
        <v/>
      </c>
      <c r="N60" s="89" t="str">
        <f t="shared" si="17"/>
        <v/>
      </c>
      <c r="O60" s="89" t="str">
        <f t="shared" si="18"/>
        <v/>
      </c>
      <c r="P60" s="91" t="str">
        <f t="shared" si="19"/>
        <v/>
      </c>
      <c r="Q60" s="91" t="str">
        <f t="shared" si="20"/>
        <v/>
      </c>
      <c r="R60" s="204" t="str">
        <f t="shared" si="21"/>
        <v/>
      </c>
      <c r="S60" s="90" t="str">
        <f t="shared" si="22"/>
        <v/>
      </c>
      <c r="T60" s="225" t="str">
        <f t="shared" si="28"/>
        <v/>
      </c>
      <c r="U60" s="225" t="str">
        <f t="shared" si="29"/>
        <v/>
      </c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</row>
    <row r="61" spans="1:41" s="34" customFormat="1" ht="15.75" x14ac:dyDescent="0.25">
      <c r="A61" s="6"/>
      <c r="B61" s="209" t="s">
        <v>22</v>
      </c>
      <c r="C61" s="300">
        <f>SUM(E61:U61)</f>
        <v>1296.1500000000001</v>
      </c>
      <c r="D61" s="301"/>
      <c r="E61" s="208">
        <f>SUM(E52:E60)</f>
        <v>0</v>
      </c>
      <c r="F61" s="207">
        <f t="shared" ref="F61:T61" si="33">SUM(F52:F60)</f>
        <v>70</v>
      </c>
      <c r="G61" s="92">
        <f t="shared" si="33"/>
        <v>0</v>
      </c>
      <c r="H61" s="92">
        <f t="shared" si="33"/>
        <v>0</v>
      </c>
      <c r="I61" s="92">
        <f t="shared" si="33"/>
        <v>229</v>
      </c>
      <c r="J61" s="92">
        <f t="shared" si="33"/>
        <v>173.14999999999998</v>
      </c>
      <c r="K61" s="92">
        <f t="shared" si="33"/>
        <v>185</v>
      </c>
      <c r="L61" s="92">
        <f t="shared" si="33"/>
        <v>250</v>
      </c>
      <c r="M61" s="92">
        <f t="shared" si="33"/>
        <v>182</v>
      </c>
      <c r="N61" s="92">
        <f t="shared" si="33"/>
        <v>0</v>
      </c>
      <c r="O61" s="92">
        <f t="shared" si="33"/>
        <v>0</v>
      </c>
      <c r="P61" s="92">
        <f t="shared" si="33"/>
        <v>0</v>
      </c>
      <c r="Q61" s="92">
        <f t="shared" si="33"/>
        <v>0</v>
      </c>
      <c r="R61" s="176">
        <f t="shared" si="33"/>
        <v>72</v>
      </c>
      <c r="S61" s="205">
        <f t="shared" si="33"/>
        <v>22</v>
      </c>
      <c r="T61" s="205">
        <f t="shared" si="33"/>
        <v>112.99999999999999</v>
      </c>
      <c r="U61" s="205">
        <f t="shared" ref="U61" si="34">SUM(U52:U60)</f>
        <v>0</v>
      </c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</row>
    <row r="62" spans="1:41" s="34" customFormat="1" ht="15.75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</row>
    <row r="63" spans="1:41" s="34" customFormat="1" ht="15.75" x14ac:dyDescent="0.25">
      <c r="A63" s="6"/>
      <c r="B63" s="287" t="s">
        <v>41</v>
      </c>
      <c r="C63" s="287"/>
      <c r="D63" s="237">
        <f>SUM(E61:H61)</f>
        <v>70</v>
      </c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  <row r="64" spans="1:41" s="34" customFormat="1" ht="15.75" x14ac:dyDescent="0.25">
      <c r="A64" s="6"/>
      <c r="B64" s="287" t="s">
        <v>42</v>
      </c>
      <c r="C64" s="287"/>
      <c r="D64" s="237">
        <f>SUM(I61:S61)</f>
        <v>1113.1500000000001</v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</row>
    <row r="65" spans="1:40" s="34" customFormat="1" ht="15.75" x14ac:dyDescent="0.25">
      <c r="A65" s="6"/>
      <c r="B65" s="296" t="s">
        <v>275</v>
      </c>
      <c r="C65" s="297"/>
      <c r="D65" s="237">
        <f>SUM(T61:U61)</f>
        <v>112.99999999999999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</row>
    <row r="66" spans="1:40" s="34" customFormat="1" ht="15.75" x14ac:dyDescent="0.25">
      <c r="A66" s="6"/>
      <c r="B66" s="287" t="s">
        <v>230</v>
      </c>
      <c r="C66" s="287"/>
      <c r="D66" s="238">
        <f>SUM(D63:D65)</f>
        <v>1296.1500000000001</v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</row>
    <row r="67" spans="1:40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93"/>
      <c r="N67" s="94"/>
      <c r="O67" s="293" t="s">
        <v>43</v>
      </c>
      <c r="P67" s="293"/>
      <c r="Q67" s="94"/>
      <c r="R67" s="95"/>
      <c r="S67" s="1"/>
      <c r="T67" s="1"/>
      <c r="U67" s="1"/>
      <c r="V67" s="1"/>
    </row>
    <row r="68" spans="1:4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96"/>
      <c r="N68" s="97"/>
      <c r="O68" s="97"/>
      <c r="P68" s="97"/>
      <c r="Q68" s="97"/>
      <c r="R68" s="98"/>
      <c r="S68" s="1"/>
      <c r="T68" s="1"/>
      <c r="U68" s="1"/>
      <c r="V68" s="1"/>
    </row>
    <row r="69" spans="1:4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96"/>
      <c r="N69" s="97"/>
      <c r="O69" s="97"/>
      <c r="P69" s="97"/>
      <c r="Q69" s="97"/>
      <c r="R69" s="98"/>
      <c r="S69" s="1"/>
      <c r="T69" s="1"/>
      <c r="U69" s="1"/>
      <c r="V69" s="1"/>
    </row>
    <row r="70" spans="1:4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96" t="s">
        <v>44</v>
      </c>
      <c r="N70" s="294"/>
      <c r="O70" s="294"/>
      <c r="P70" s="97" t="s">
        <v>45</v>
      </c>
      <c r="Q70" s="97"/>
      <c r="R70" s="98"/>
      <c r="S70" s="1"/>
      <c r="T70" s="1"/>
      <c r="U70" s="1"/>
      <c r="V70" s="1"/>
    </row>
    <row r="71" spans="1:4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96"/>
      <c r="N71" s="97"/>
      <c r="O71" s="97"/>
      <c r="P71" s="97"/>
      <c r="Q71" s="97"/>
      <c r="R71" s="98"/>
      <c r="S71" s="1"/>
      <c r="T71" s="1"/>
      <c r="U71" s="1"/>
      <c r="V71" s="1"/>
    </row>
    <row r="72" spans="1:4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295" t="s">
        <v>46</v>
      </c>
      <c r="N72" s="295"/>
      <c r="O72" s="97"/>
      <c r="P72" s="97"/>
      <c r="Q72" s="97"/>
      <c r="R72" s="98"/>
      <c r="S72" s="1"/>
      <c r="T72" s="1"/>
      <c r="U72" s="1"/>
      <c r="V72" s="1"/>
    </row>
    <row r="73" spans="1:4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96"/>
      <c r="N73" s="97"/>
      <c r="O73" s="97"/>
      <c r="P73" s="97"/>
      <c r="Q73" s="97"/>
      <c r="R73" s="98"/>
      <c r="S73" s="1"/>
      <c r="T73" s="1"/>
      <c r="U73" s="1"/>
      <c r="V73" s="1"/>
    </row>
    <row r="74" spans="1:4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99"/>
      <c r="N74" s="100"/>
      <c r="O74" s="100"/>
      <c r="P74" s="100"/>
      <c r="Q74" s="100"/>
      <c r="R74" s="101"/>
      <c r="S74" s="1"/>
      <c r="T74" s="1"/>
      <c r="U74" s="1"/>
      <c r="V74" s="1"/>
    </row>
    <row r="75" spans="1:4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7"/>
      <c r="M75" s="7"/>
      <c r="N75" s="7"/>
      <c r="O75" s="7"/>
      <c r="P75" s="7"/>
      <c r="Q75" s="7"/>
      <c r="R75" s="7"/>
      <c r="S75" s="7"/>
      <c r="T75" s="1"/>
      <c r="U75" s="1"/>
      <c r="V75" s="1"/>
    </row>
    <row r="76" spans="1:4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7"/>
      <c r="M76" s="7"/>
      <c r="N76" s="7"/>
      <c r="O76" s="7"/>
      <c r="P76" s="7"/>
      <c r="Q76" s="7"/>
      <c r="R76" s="7"/>
      <c r="S76" s="7"/>
      <c r="T76" s="1"/>
      <c r="U76" s="1"/>
      <c r="V76" s="1"/>
    </row>
    <row r="77" spans="1:4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7"/>
      <c r="M77" s="7"/>
      <c r="N77" s="7"/>
      <c r="O77" s="7"/>
      <c r="P77" s="7"/>
      <c r="Q77" s="7"/>
      <c r="R77" s="7"/>
      <c r="S77" s="7"/>
      <c r="T77" s="1"/>
      <c r="U77" s="1"/>
      <c r="V77" s="1"/>
    </row>
    <row r="78" spans="1:4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7"/>
      <c r="M78" s="292"/>
      <c r="N78" s="292"/>
      <c r="O78" s="292"/>
      <c r="P78" s="292"/>
      <c r="Q78" s="292"/>
      <c r="R78" s="292"/>
      <c r="S78" s="7"/>
      <c r="T78" s="1"/>
      <c r="U78" s="1"/>
      <c r="V78" s="1"/>
    </row>
    <row r="79" spans="1:4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7"/>
      <c r="M79" s="7"/>
      <c r="N79" s="7"/>
      <c r="O79" s="7"/>
      <c r="P79" s="7"/>
      <c r="Q79" s="7"/>
      <c r="R79" s="7"/>
      <c r="S79" s="7"/>
      <c r="T79" s="1"/>
      <c r="U79" s="1"/>
      <c r="V79" s="1"/>
    </row>
    <row r="80" spans="1:4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7"/>
      <c r="M80" s="7"/>
      <c r="N80" s="7"/>
      <c r="O80" s="7"/>
      <c r="P80" s="7"/>
      <c r="Q80" s="7"/>
      <c r="R80" s="7"/>
      <c r="S80" s="7"/>
      <c r="T80" s="1"/>
      <c r="U80" s="1"/>
      <c r="V80" s="1"/>
    </row>
    <row r="81" spans="1:2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02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s="1" customFormat="1" x14ac:dyDescent="0.25"/>
    <row r="92" spans="1:22" s="1" customFormat="1" x14ac:dyDescent="0.25"/>
    <row r="93" spans="1:22" s="1" customFormat="1" x14ac:dyDescent="0.25"/>
    <row r="94" spans="1:22" s="1" customFormat="1" x14ac:dyDescent="0.25"/>
    <row r="95" spans="1:22" s="1" customFormat="1" x14ac:dyDescent="0.25"/>
    <row r="96" spans="1:22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</sheetData>
  <sheetProtection algorithmName="SHA-512" hashValue="31QN/VRsWgbH1U4fFynWomMCGsx2o0mLwZELSCBBRkVBOdD+MzzCNijLr+e/ArsN/luTvEysE/NIOaXaZgt/Dg==" saltValue="ouHPzNet/xFTGHIj7wZqcA==" spinCount="100000" sheet="1" objects="1" scenarios="1"/>
  <mergeCells count="59">
    <mergeCell ref="B16:C16"/>
    <mergeCell ref="D16:J16"/>
    <mergeCell ref="K34:M34"/>
    <mergeCell ref="D8:G8"/>
    <mergeCell ref="I49:S49"/>
    <mergeCell ref="E49:H49"/>
    <mergeCell ref="E33:H33"/>
    <mergeCell ref="I33:U33"/>
    <mergeCell ref="C45:D45"/>
    <mergeCell ref="P50:P51"/>
    <mergeCell ref="Q50:Q51"/>
    <mergeCell ref="R50:R51"/>
    <mergeCell ref="S50:S51"/>
    <mergeCell ref="E50:E51"/>
    <mergeCell ref="K50:K51"/>
    <mergeCell ref="L50:L51"/>
    <mergeCell ref="M50:M51"/>
    <mergeCell ref="N50:N51"/>
    <mergeCell ref="O50:O51"/>
    <mergeCell ref="F50:F51"/>
    <mergeCell ref="G50:G51"/>
    <mergeCell ref="H50:H51"/>
    <mergeCell ref="I50:I51"/>
    <mergeCell ref="J50:J51"/>
    <mergeCell ref="M78:R78"/>
    <mergeCell ref="B64:C64"/>
    <mergeCell ref="B66:C66"/>
    <mergeCell ref="O67:P67"/>
    <mergeCell ref="N70:O70"/>
    <mergeCell ref="M72:N72"/>
    <mergeCell ref="B65:C65"/>
    <mergeCell ref="B63:C63"/>
    <mergeCell ref="C51:D51"/>
    <mergeCell ref="C52:D52"/>
    <mergeCell ref="C53:D53"/>
    <mergeCell ref="C54:D54"/>
    <mergeCell ref="C55:D55"/>
    <mergeCell ref="C56:D56"/>
    <mergeCell ref="C58:D58"/>
    <mergeCell ref="C59:D59"/>
    <mergeCell ref="C60:D60"/>
    <mergeCell ref="C61:D61"/>
    <mergeCell ref="C57:D57"/>
    <mergeCell ref="V33:W33"/>
    <mergeCell ref="U50:U51"/>
    <mergeCell ref="T49:U49"/>
    <mergeCell ref="T50:T51"/>
    <mergeCell ref="B50:D50"/>
    <mergeCell ref="B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</mergeCells>
  <dataValidations count="3">
    <dataValidation type="list" operator="equal" allowBlank="1" showInputMessage="1" showErrorMessage="1" sqref="E19:E27">
      <formula1>$N$2:$N$4</formula1>
      <formula2>0</formula2>
    </dataValidation>
    <dataValidation type="list" operator="equal" allowBlank="1" showInputMessage="1" showErrorMessage="1" sqref="D36:H45 N36:W45">
      <formula1>$N$5:$N$6</formula1>
      <formula2>0</formula2>
    </dataValidation>
    <dataValidation type="list" operator="equal" allowBlank="1" showInputMessage="1" showErrorMessage="1" sqref="E18">
      <formula1>$N$2:$N$4</formula1>
    </dataValidation>
  </dataValidations>
  <pageMargins left="0.25" right="0.25" top="0.75" bottom="0.75" header="0.511811023622047" footer="0.511811023622047"/>
  <pageSetup paperSize="9" scale="2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321"/>
  <sheetViews>
    <sheetView zoomScale="85" zoomScaleNormal="85" workbookViewId="0">
      <selection activeCell="R28" sqref="R28"/>
    </sheetView>
  </sheetViews>
  <sheetFormatPr baseColWidth="10" defaultColWidth="10.7109375" defaultRowHeight="15" x14ac:dyDescent="0.25"/>
  <cols>
    <col min="1" max="1" width="2.5703125" customWidth="1"/>
    <col min="2" max="2" width="16.5703125" customWidth="1"/>
    <col min="3" max="3" width="14.7109375" customWidth="1"/>
    <col min="4" max="4" width="15" customWidth="1"/>
    <col min="5" max="9" width="16.5703125" customWidth="1"/>
    <col min="10" max="10" width="14.7109375" customWidth="1"/>
    <col min="11" max="11" width="16.5703125" customWidth="1"/>
    <col min="12" max="12" width="14.5703125" customWidth="1"/>
    <col min="13" max="14" width="16.5703125" customWidth="1"/>
    <col min="15" max="15" width="15.28515625" customWidth="1"/>
    <col min="16" max="21" width="16.5703125" customWidth="1"/>
    <col min="22" max="42" width="15" customWidth="1"/>
  </cols>
  <sheetData>
    <row r="1" spans="1:51" s="1" customFormat="1" x14ac:dyDescent="0.25"/>
    <row r="2" spans="1:51" s="1" customFormat="1" x14ac:dyDescent="0.25">
      <c r="G2" s="3" t="s">
        <v>0</v>
      </c>
    </row>
    <row r="3" spans="1:51" s="1" customFormat="1" x14ac:dyDescent="0.25">
      <c r="G3" s="3" t="s">
        <v>234</v>
      </c>
    </row>
    <row r="4" spans="1:51" s="1" customFormat="1" x14ac:dyDescent="0.25">
      <c r="G4" s="4" t="s">
        <v>2</v>
      </c>
    </row>
    <row r="5" spans="1:51" s="1" customFormat="1" x14ac:dyDescent="0.25"/>
    <row r="6" spans="1:51" x14ac:dyDescent="0.25">
      <c r="A6" s="1"/>
      <c r="B6" s="1"/>
      <c r="C6" s="1"/>
      <c r="D6" s="1"/>
      <c r="E6" s="1"/>
      <c r="F6" s="1"/>
      <c r="G6" s="1"/>
      <c r="H6" s="1"/>
      <c r="I6" s="1"/>
      <c r="J6" s="2" t="s">
        <v>3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x14ac:dyDescent="0.25">
      <c r="A7" s="1"/>
      <c r="C7" s="103"/>
      <c r="D7" s="103"/>
      <c r="E7" s="1"/>
      <c r="F7" s="1"/>
      <c r="G7" s="1"/>
      <c r="H7" s="1"/>
      <c r="I7" s="1"/>
      <c r="J7" s="2" t="s">
        <v>4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2" t="s">
        <v>3</v>
      </c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1" x14ac:dyDescent="0.25">
      <c r="A8" s="1"/>
      <c r="B8" s="1"/>
      <c r="C8" s="1"/>
      <c r="D8" s="1"/>
      <c r="E8" s="1"/>
      <c r="F8" s="1"/>
      <c r="G8" s="1"/>
      <c r="H8" s="1"/>
      <c r="I8" s="1"/>
      <c r="J8" s="2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2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1" ht="15.75" x14ac:dyDescent="0.25">
      <c r="A9" s="1"/>
      <c r="B9" s="6" t="s">
        <v>221</v>
      </c>
      <c r="D9" s="310"/>
      <c r="E9" s="310"/>
      <c r="F9" s="310"/>
      <c r="G9" s="310"/>
      <c r="H9" s="1"/>
      <c r="I9" s="1"/>
      <c r="J9" s="1"/>
      <c r="K9" s="1"/>
      <c r="L9" s="1"/>
      <c r="M9" s="1"/>
      <c r="N9" s="1"/>
      <c r="O9" s="1"/>
      <c r="P9" s="2">
        <f>K45+L45</f>
        <v>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1:51" ht="15.75" x14ac:dyDescent="0.25">
      <c r="A10" s="1"/>
      <c r="B10" s="104" t="s">
        <v>242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05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x14ac:dyDescent="0.25">
      <c r="A11" s="1"/>
      <c r="B11" s="8"/>
      <c r="C11" s="1" t="s">
        <v>5</v>
      </c>
      <c r="D11" s="1"/>
      <c r="E11" s="1"/>
      <c r="F11" s="106"/>
      <c r="G11" s="333"/>
      <c r="H11" s="333"/>
      <c r="I11" s="333"/>
      <c r="J11" s="333"/>
      <c r="K11" s="7"/>
      <c r="L11" s="7"/>
      <c r="M11" s="7"/>
      <c r="N11" s="7"/>
      <c r="O11" s="7"/>
      <c r="P11" s="7"/>
      <c r="Q11" s="1"/>
      <c r="R11" s="1"/>
      <c r="S11" s="1"/>
      <c r="T11" s="1"/>
      <c r="U11" s="105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51" x14ac:dyDescent="0.25">
      <c r="A12" s="1"/>
      <c r="B12" s="9"/>
      <c r="C12" s="10" t="s">
        <v>6</v>
      </c>
      <c r="D12" s="1"/>
      <c r="E12" s="1"/>
      <c r="F12" s="106"/>
      <c r="G12" s="107"/>
      <c r="H12" s="107"/>
      <c r="I12" s="107"/>
      <c r="J12" s="107"/>
      <c r="K12" s="7"/>
      <c r="L12" s="7"/>
      <c r="M12" s="7"/>
      <c r="N12" s="7"/>
      <c r="O12" s="7"/>
      <c r="P12" s="7"/>
      <c r="Q12" s="1"/>
      <c r="R12" s="1"/>
      <c r="S12" s="1"/>
      <c r="T12" s="1"/>
      <c r="U12" s="105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x14ac:dyDescent="0.25">
      <c r="A13" s="1"/>
      <c r="B13" s="11" t="s">
        <v>7</v>
      </c>
      <c r="C13" s="7" t="s">
        <v>8</v>
      </c>
      <c r="D13" s="1"/>
      <c r="E13" s="1"/>
      <c r="F13" s="106"/>
      <c r="G13" s="107"/>
      <c r="H13" s="107"/>
      <c r="I13" s="107"/>
      <c r="J13" s="107"/>
      <c r="K13" s="7"/>
      <c r="L13" s="7"/>
      <c r="M13" s="7"/>
      <c r="N13" s="7"/>
      <c r="O13" s="7"/>
      <c r="P13" s="7"/>
      <c r="Q13" s="1"/>
      <c r="R13" s="1"/>
      <c r="S13" s="1"/>
      <c r="T13" s="1"/>
      <c r="U13" s="105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x14ac:dyDescent="0.25">
      <c r="A14" s="1"/>
      <c r="B14" s="106"/>
      <c r="C14" s="106"/>
      <c r="D14" s="106"/>
      <c r="E14" s="106"/>
      <c r="F14" s="106"/>
      <c r="G14" s="107"/>
      <c r="H14" s="107"/>
      <c r="I14" s="107"/>
      <c r="J14" s="107"/>
      <c r="K14" s="7"/>
      <c r="L14" s="7"/>
      <c r="M14" s="7"/>
      <c r="N14" s="7"/>
      <c r="O14" s="7"/>
      <c r="P14" s="7"/>
      <c r="Q14" s="1"/>
      <c r="R14" s="1"/>
      <c r="S14" s="1"/>
      <c r="T14" s="1"/>
      <c r="U14" s="105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x14ac:dyDescent="0.25">
      <c r="A15" s="1"/>
      <c r="B15" s="106"/>
      <c r="C15" s="106"/>
      <c r="D15" s="106"/>
      <c r="E15" s="106"/>
      <c r="F15" s="106"/>
      <c r="G15" s="107"/>
      <c r="H15" s="107"/>
      <c r="I15" s="107"/>
      <c r="J15" s="107"/>
      <c r="K15" s="7"/>
      <c r="L15" s="7"/>
      <c r="M15" s="7"/>
      <c r="N15" s="7"/>
      <c r="O15" s="7"/>
      <c r="P15" s="7"/>
      <c r="Q15" s="1"/>
      <c r="R15" s="1"/>
      <c r="S15" s="1"/>
      <c r="T15" s="1"/>
      <c r="U15" s="105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ht="30" customHeight="1" x14ac:dyDescent="0.25">
      <c r="A16" s="108"/>
      <c r="B16" s="320" t="s">
        <v>12</v>
      </c>
      <c r="C16" s="320"/>
      <c r="D16" s="320"/>
      <c r="E16" s="320"/>
      <c r="F16" s="320"/>
      <c r="G16" s="334" t="s">
        <v>30</v>
      </c>
      <c r="H16" s="334"/>
      <c r="I16" s="321" t="s">
        <v>32</v>
      </c>
      <c r="J16" s="321"/>
      <c r="K16" s="320" t="s">
        <v>31</v>
      </c>
      <c r="L16" s="320"/>
      <c r="M16" s="320"/>
      <c r="N16" s="320"/>
      <c r="O16" s="320"/>
      <c r="P16" s="321"/>
      <c r="Q16" s="322" t="s">
        <v>47</v>
      </c>
      <c r="R16" s="322"/>
      <c r="S16" s="322"/>
      <c r="T16" s="322"/>
      <c r="U16" s="109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ht="25.5" x14ac:dyDescent="0.25">
      <c r="A17" s="17"/>
      <c r="B17" s="110" t="s">
        <v>14</v>
      </c>
      <c r="C17" s="110" t="s">
        <v>48</v>
      </c>
      <c r="D17" s="110" t="s">
        <v>49</v>
      </c>
      <c r="E17" s="110" t="s">
        <v>50</v>
      </c>
      <c r="F17" s="110" t="s">
        <v>51</v>
      </c>
      <c r="G17" s="111" t="s">
        <v>52</v>
      </c>
      <c r="H17" s="112" t="s">
        <v>222</v>
      </c>
      <c r="I17" s="111" t="s">
        <v>52</v>
      </c>
      <c r="J17" s="112" t="s">
        <v>222</v>
      </c>
      <c r="K17" s="113" t="s">
        <v>53</v>
      </c>
      <c r="L17" s="114" t="s">
        <v>54</v>
      </c>
      <c r="M17" s="115" t="s">
        <v>55</v>
      </c>
      <c r="N17" s="115" t="s">
        <v>220</v>
      </c>
      <c r="O17" s="116" t="s">
        <v>56</v>
      </c>
      <c r="P17" s="113" t="s">
        <v>57</v>
      </c>
      <c r="Q17" s="111" t="s">
        <v>52</v>
      </c>
      <c r="R17" s="114" t="s">
        <v>58</v>
      </c>
      <c r="S17" s="111" t="s">
        <v>52</v>
      </c>
      <c r="T17" s="242" t="s">
        <v>59</v>
      </c>
      <c r="U17" s="117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x14ac:dyDescent="0.25">
      <c r="A18" s="118"/>
      <c r="B18" s="119" t="s">
        <v>233</v>
      </c>
      <c r="C18" s="232">
        <v>2</v>
      </c>
      <c r="D18" s="119">
        <v>0.5</v>
      </c>
      <c r="E18" s="232">
        <v>70</v>
      </c>
      <c r="F18" s="120">
        <f>IF(B18="","",E18/C18)</f>
        <v>35</v>
      </c>
      <c r="G18" s="121" t="s">
        <v>3</v>
      </c>
      <c r="H18" s="122">
        <f t="shared" ref="H18:H23" si="0">IF(E18="","",IF(G18="Non",0,E18*agrosol))</f>
        <v>238.70000000000002</v>
      </c>
      <c r="I18" s="121" t="s">
        <v>3</v>
      </c>
      <c r="J18" s="122">
        <f t="shared" ref="J18:J23" si="1">IF(E18="","",IF(I18="Non",0,E18*agroplt))</f>
        <v>226.8</v>
      </c>
      <c r="K18" s="123">
        <v>10</v>
      </c>
      <c r="L18" s="124">
        <v>10</v>
      </c>
      <c r="M18" s="124">
        <v>10</v>
      </c>
      <c r="N18" s="124">
        <v>10</v>
      </c>
      <c r="O18" s="125">
        <v>10</v>
      </c>
      <c r="P18" s="126">
        <v>10</v>
      </c>
      <c r="Q18" s="127" t="s">
        <v>3</v>
      </c>
      <c r="R18" s="122">
        <f>IF(E18="","",IF(Q18="Non",0,E18*agrpaill))</f>
        <v>185.5</v>
      </c>
      <c r="S18" s="121" t="s">
        <v>3</v>
      </c>
      <c r="T18" s="243">
        <f t="shared" ref="T18:T23" si="2">IF(E18="","",IF(S18="Non",0,E18*agrpopaill))</f>
        <v>131.6</v>
      </c>
      <c r="U18" s="128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x14ac:dyDescent="0.25">
      <c r="A19" s="118"/>
      <c r="B19" s="129"/>
      <c r="C19" s="129"/>
      <c r="D19" s="129"/>
      <c r="E19" s="129"/>
      <c r="F19" s="120" t="str">
        <f t="shared" ref="F19:F23" si="3">IF(B19="","",E19/C19)</f>
        <v/>
      </c>
      <c r="G19" s="121"/>
      <c r="H19" s="122" t="str">
        <f t="shared" si="0"/>
        <v/>
      </c>
      <c r="I19" s="121"/>
      <c r="J19" s="122" t="str">
        <f t="shared" si="1"/>
        <v/>
      </c>
      <c r="K19" s="123"/>
      <c r="L19" s="124"/>
      <c r="M19" s="124"/>
      <c r="N19" s="124"/>
      <c r="O19" s="125"/>
      <c r="P19" s="126"/>
      <c r="Q19" s="127"/>
      <c r="R19" s="122" t="str">
        <f t="shared" ref="R19:R23" si="4">IF(E19="","",IF(Q19="Non",0,E19*agrpaill))</f>
        <v/>
      </c>
      <c r="S19" s="127"/>
      <c r="T19" s="243" t="str">
        <f t="shared" si="2"/>
        <v/>
      </c>
      <c r="U19" s="128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1:51" x14ac:dyDescent="0.25">
      <c r="A20" s="118"/>
      <c r="B20" s="119"/>
      <c r="C20" s="232"/>
      <c r="D20" s="119"/>
      <c r="E20" s="232"/>
      <c r="F20" s="120" t="str">
        <f t="shared" si="3"/>
        <v/>
      </c>
      <c r="G20" s="121"/>
      <c r="H20" s="122" t="str">
        <f t="shared" si="0"/>
        <v/>
      </c>
      <c r="I20" s="121"/>
      <c r="J20" s="122" t="str">
        <f t="shared" si="1"/>
        <v/>
      </c>
      <c r="K20" s="123"/>
      <c r="L20" s="124"/>
      <c r="M20" s="124"/>
      <c r="N20" s="124"/>
      <c r="O20" s="125"/>
      <c r="P20" s="126"/>
      <c r="Q20" s="127"/>
      <c r="R20" s="122" t="str">
        <f t="shared" si="4"/>
        <v/>
      </c>
      <c r="S20" s="127"/>
      <c r="T20" s="243" t="str">
        <f t="shared" si="2"/>
        <v/>
      </c>
      <c r="U20" s="128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1:51" x14ac:dyDescent="0.25">
      <c r="A21" s="118"/>
      <c r="B21" s="119"/>
      <c r="C21" s="232"/>
      <c r="D21" s="119"/>
      <c r="E21" s="232"/>
      <c r="F21" s="120" t="str">
        <f t="shared" si="3"/>
        <v/>
      </c>
      <c r="G21" s="121"/>
      <c r="H21" s="122" t="str">
        <f t="shared" si="0"/>
        <v/>
      </c>
      <c r="I21" s="121"/>
      <c r="J21" s="122" t="str">
        <f t="shared" si="1"/>
        <v/>
      </c>
      <c r="K21" s="123"/>
      <c r="L21" s="124"/>
      <c r="M21" s="124"/>
      <c r="N21" s="124"/>
      <c r="O21" s="125"/>
      <c r="P21" s="126"/>
      <c r="Q21" s="127"/>
      <c r="R21" s="122" t="str">
        <f t="shared" si="4"/>
        <v/>
      </c>
      <c r="S21" s="127"/>
      <c r="T21" s="243" t="str">
        <f t="shared" si="2"/>
        <v/>
      </c>
      <c r="U21" s="128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51" x14ac:dyDescent="0.25">
      <c r="A22" s="118"/>
      <c r="B22" s="119"/>
      <c r="C22" s="232"/>
      <c r="D22" s="119"/>
      <c r="E22" s="232"/>
      <c r="F22" s="120" t="str">
        <f t="shared" si="3"/>
        <v/>
      </c>
      <c r="G22" s="121"/>
      <c r="H22" s="122" t="str">
        <f t="shared" si="0"/>
        <v/>
      </c>
      <c r="I22" s="121"/>
      <c r="J22" s="122" t="str">
        <f t="shared" si="1"/>
        <v/>
      </c>
      <c r="K22" s="123"/>
      <c r="L22" s="124"/>
      <c r="M22" s="124"/>
      <c r="N22" s="124"/>
      <c r="O22" s="125"/>
      <c r="P22" s="126"/>
      <c r="Q22" s="127"/>
      <c r="R22" s="122" t="str">
        <f t="shared" si="4"/>
        <v/>
      </c>
      <c r="S22" s="127"/>
      <c r="T22" s="243" t="str">
        <f t="shared" si="2"/>
        <v/>
      </c>
      <c r="U22" s="128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51" x14ac:dyDescent="0.25">
      <c r="A23" s="1"/>
      <c r="B23" s="130"/>
      <c r="C23" s="131"/>
      <c r="D23" s="132"/>
      <c r="E23" s="131"/>
      <c r="F23" s="120" t="str">
        <f t="shared" si="3"/>
        <v/>
      </c>
      <c r="G23" s="121"/>
      <c r="H23" s="133" t="str">
        <f t="shared" si="0"/>
        <v/>
      </c>
      <c r="I23" s="121"/>
      <c r="J23" s="133" t="str">
        <f t="shared" si="1"/>
        <v/>
      </c>
      <c r="K23" s="134"/>
      <c r="L23" s="135"/>
      <c r="M23" s="135"/>
      <c r="N23" s="135"/>
      <c r="O23" s="136"/>
      <c r="P23" s="137"/>
      <c r="Q23" s="127"/>
      <c r="R23" s="122" t="str">
        <f t="shared" si="4"/>
        <v/>
      </c>
      <c r="S23" s="127"/>
      <c r="T23" s="243" t="str">
        <f t="shared" si="2"/>
        <v/>
      </c>
      <c r="U23" s="128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1:51" x14ac:dyDescent="0.25">
      <c r="A24" s="1"/>
      <c r="B24" s="138" t="s">
        <v>22</v>
      </c>
      <c r="C24" s="139">
        <f>SUM(C18:C23)</f>
        <v>2</v>
      </c>
      <c r="D24" s="139">
        <f>SUM(D18:D23)</f>
        <v>0.5</v>
      </c>
      <c r="E24" s="139">
        <f>SUM(E18:E23)</f>
        <v>70</v>
      </c>
      <c r="F24" s="139">
        <f>SUM(F18:F23)</f>
        <v>35</v>
      </c>
      <c r="G24" s="140"/>
      <c r="H24" s="233">
        <f>SUM(H18:H23)</f>
        <v>238.70000000000002</v>
      </c>
      <c r="I24" s="141"/>
      <c r="J24" s="142">
        <f>SUM(J18:J23)</f>
        <v>226.8</v>
      </c>
      <c r="K24" s="143">
        <f>SUM(K18:K23)*agrplss</f>
        <v>24.2</v>
      </c>
      <c r="L24" s="143">
        <f>SUM(L18:L23)*agrvl</f>
        <v>36</v>
      </c>
      <c r="M24" s="143">
        <f>SUM(M18:M23)*agrmfr</f>
        <v>29.1</v>
      </c>
      <c r="N24" s="143">
        <f>SUM(N18:N23)*agrfru</f>
        <v>234.8</v>
      </c>
      <c r="O24" s="143">
        <f>SUM(O18:O23)*agrarbu</f>
        <v>19</v>
      </c>
      <c r="P24" s="143">
        <f>SUM(P18:P23)*agrarbuvl</f>
        <v>22.1</v>
      </c>
      <c r="Q24" s="140"/>
      <c r="R24" s="233">
        <f>SUM(R18:R23)</f>
        <v>185.5</v>
      </c>
      <c r="S24" s="140"/>
      <c r="T24" s="244">
        <f>SUM(T18:T23)</f>
        <v>131.6</v>
      </c>
      <c r="U24" s="144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1:5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05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1:51" ht="15" customHeight="1" x14ac:dyDescent="0.25">
      <c r="B26" s="321" t="s">
        <v>60</v>
      </c>
      <c r="C26" s="321"/>
      <c r="D26" s="321"/>
      <c r="E26" s="321"/>
      <c r="F26" s="321"/>
      <c r="G26" s="321"/>
      <c r="H26" s="321"/>
      <c r="I26" s="321"/>
      <c r="J26" s="321"/>
      <c r="K26" s="321"/>
      <c r="L26" s="321"/>
      <c r="M26" s="321"/>
      <c r="N26" s="321"/>
      <c r="O26" s="321"/>
      <c r="P26" s="321"/>
      <c r="Q26" s="331" t="s">
        <v>279</v>
      </c>
      <c r="R26" s="332"/>
      <c r="S26" s="319" t="s">
        <v>278</v>
      </c>
      <c r="T26" s="319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1:51" ht="38.25" x14ac:dyDescent="0.25">
      <c r="A27" s="145"/>
      <c r="B27" s="146" t="s">
        <v>52</v>
      </c>
      <c r="C27" s="115" t="s">
        <v>223</v>
      </c>
      <c r="D27" s="111" t="s">
        <v>52</v>
      </c>
      <c r="E27" s="115" t="s">
        <v>224</v>
      </c>
      <c r="F27" s="111" t="s">
        <v>52</v>
      </c>
      <c r="G27" s="113" t="s">
        <v>239</v>
      </c>
      <c r="H27" s="111" t="s">
        <v>52</v>
      </c>
      <c r="I27" s="113" t="s">
        <v>241</v>
      </c>
      <c r="J27" s="111" t="s">
        <v>52</v>
      </c>
      <c r="K27" s="113" t="s">
        <v>61</v>
      </c>
      <c r="L27" s="111" t="s">
        <v>52</v>
      </c>
      <c r="M27" s="323" t="s">
        <v>62</v>
      </c>
      <c r="N27" s="324"/>
      <c r="O27" s="111" t="s">
        <v>52</v>
      </c>
      <c r="P27" s="113" t="s">
        <v>63</v>
      </c>
      <c r="Q27" s="111" t="s">
        <v>52</v>
      </c>
      <c r="R27" s="113" t="s">
        <v>222</v>
      </c>
      <c r="S27" s="111" t="s">
        <v>52</v>
      </c>
      <c r="T27" s="113" t="s">
        <v>222</v>
      </c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1:51" x14ac:dyDescent="0.25">
      <c r="A28" s="118"/>
      <c r="B28" s="121" t="s">
        <v>3</v>
      </c>
      <c r="C28" s="122">
        <f t="shared" ref="C28:C33" si="5">IF(E18="","",IF(B28="Non",0,E18*agrprotgg))</f>
        <v>336</v>
      </c>
      <c r="D28" s="121" t="s">
        <v>3</v>
      </c>
      <c r="E28" s="122">
        <f t="shared" ref="E28:E33" si="6">IF(E18="","",IF(D28="Non",0,E18*agrposegg))</f>
        <v>154.69999999999999</v>
      </c>
      <c r="F28" s="121" t="s">
        <v>3</v>
      </c>
      <c r="G28" s="122">
        <f t="shared" ref="G28:G33" si="7">IF(E18="","",IF(F28="Non",0,E18*agrtrico))</f>
        <v>50.4</v>
      </c>
      <c r="H28" s="121" t="s">
        <v>3</v>
      </c>
      <c r="I28" s="122">
        <f t="shared" ref="I28:I33" si="8">IF(E18="","",IF(H28="Non",0,E18*agrtricopep))</f>
        <v>15.4</v>
      </c>
      <c r="J28" s="121" t="s">
        <v>3</v>
      </c>
      <c r="K28" s="122">
        <f t="shared" ref="K28:K33" si="9">IF(E18="","",IF(J28="Non",0,E18*agrper))</f>
        <v>138.6</v>
      </c>
      <c r="L28" s="121" t="s">
        <v>3</v>
      </c>
      <c r="M28" s="325">
        <f t="shared" ref="M28:M33" si="10">IF(E18="","",IF(L28="Non",0,E18*agrdom))</f>
        <v>1352.4</v>
      </c>
      <c r="N28" s="326"/>
      <c r="O28" s="121" t="s">
        <v>3</v>
      </c>
      <c r="P28" s="239">
        <f t="shared" ref="P28:P33" si="11">IF(E18="","",IF(O28="Non",0,E18*agrposedom))</f>
        <v>350</v>
      </c>
      <c r="Q28" s="121" t="s">
        <v>3</v>
      </c>
      <c r="R28" s="239">
        <f>IF(B18="","",IF(Q28="Non",0,E18*4.51))</f>
        <v>315.7</v>
      </c>
      <c r="S28" s="121" t="s">
        <v>3</v>
      </c>
      <c r="T28" s="239">
        <f>IF(B18="","",IF(S28="Non",0,E18*0.91))</f>
        <v>63.7</v>
      </c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1:51" x14ac:dyDescent="0.25">
      <c r="A29" s="118"/>
      <c r="B29" s="121"/>
      <c r="C29" s="122" t="str">
        <f t="shared" si="5"/>
        <v/>
      </c>
      <c r="D29" s="121"/>
      <c r="E29" s="122" t="str">
        <f t="shared" si="6"/>
        <v/>
      </c>
      <c r="F29" s="121"/>
      <c r="G29" s="122" t="str">
        <f t="shared" si="7"/>
        <v/>
      </c>
      <c r="H29" s="121"/>
      <c r="I29" s="122" t="str">
        <f t="shared" si="8"/>
        <v/>
      </c>
      <c r="J29" s="121"/>
      <c r="K29" s="122" t="str">
        <f t="shared" si="9"/>
        <v/>
      </c>
      <c r="L29" s="121"/>
      <c r="M29" s="325" t="str">
        <f t="shared" si="10"/>
        <v/>
      </c>
      <c r="N29" s="326"/>
      <c r="O29" s="121"/>
      <c r="P29" s="239" t="str">
        <f t="shared" si="11"/>
        <v/>
      </c>
      <c r="Q29" s="121"/>
      <c r="R29" s="239" t="str">
        <f t="shared" ref="R29:R33" si="12">IF(B19="","",IF(Q29="Non",0,E19*4.51))</f>
        <v/>
      </c>
      <c r="S29" s="121"/>
      <c r="T29" s="239" t="str">
        <f t="shared" ref="T29:T33" si="13">IF(B19="","",IF(S29="Non",0,E19*0.91))</f>
        <v/>
      </c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1:51" x14ac:dyDescent="0.25">
      <c r="A30" s="118"/>
      <c r="B30" s="121"/>
      <c r="C30" s="122" t="str">
        <f t="shared" si="5"/>
        <v/>
      </c>
      <c r="D30" s="121"/>
      <c r="E30" s="122" t="str">
        <f t="shared" si="6"/>
        <v/>
      </c>
      <c r="F30" s="121"/>
      <c r="G30" s="122" t="str">
        <f t="shared" si="7"/>
        <v/>
      </c>
      <c r="H30" s="121"/>
      <c r="I30" s="122" t="str">
        <f t="shared" si="8"/>
        <v/>
      </c>
      <c r="J30" s="121"/>
      <c r="K30" s="122" t="str">
        <f t="shared" si="9"/>
        <v/>
      </c>
      <c r="L30" s="121"/>
      <c r="M30" s="325" t="str">
        <f t="shared" si="10"/>
        <v/>
      </c>
      <c r="N30" s="326"/>
      <c r="O30" s="121"/>
      <c r="P30" s="239" t="str">
        <f t="shared" si="11"/>
        <v/>
      </c>
      <c r="Q30" s="121"/>
      <c r="R30" s="239" t="str">
        <f t="shared" si="12"/>
        <v/>
      </c>
      <c r="S30" s="121"/>
      <c r="T30" s="239" t="str">
        <f t="shared" si="13"/>
        <v/>
      </c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 x14ac:dyDescent="0.25">
      <c r="A31" s="118"/>
      <c r="B31" s="121"/>
      <c r="C31" s="122" t="str">
        <f t="shared" si="5"/>
        <v/>
      </c>
      <c r="D31" s="121"/>
      <c r="E31" s="122" t="str">
        <f t="shared" si="6"/>
        <v/>
      </c>
      <c r="F31" s="121"/>
      <c r="G31" s="122" t="str">
        <f t="shared" si="7"/>
        <v/>
      </c>
      <c r="H31" s="121"/>
      <c r="I31" s="122" t="str">
        <f t="shared" si="8"/>
        <v/>
      </c>
      <c r="J31" s="121"/>
      <c r="K31" s="122" t="str">
        <f t="shared" si="9"/>
        <v/>
      </c>
      <c r="L31" s="121"/>
      <c r="M31" s="325" t="str">
        <f t="shared" si="10"/>
        <v/>
      </c>
      <c r="N31" s="326"/>
      <c r="O31" s="121"/>
      <c r="P31" s="239" t="str">
        <f t="shared" si="11"/>
        <v/>
      </c>
      <c r="Q31" s="121"/>
      <c r="R31" s="239" t="str">
        <f t="shared" si="12"/>
        <v/>
      </c>
      <c r="S31" s="121"/>
      <c r="T31" s="239" t="str">
        <f t="shared" si="13"/>
        <v/>
      </c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 x14ac:dyDescent="0.25">
      <c r="A32" s="118"/>
      <c r="B32" s="121"/>
      <c r="C32" s="122" t="str">
        <f t="shared" si="5"/>
        <v/>
      </c>
      <c r="D32" s="121"/>
      <c r="E32" s="122" t="str">
        <f t="shared" si="6"/>
        <v/>
      </c>
      <c r="F32" s="121"/>
      <c r="G32" s="122" t="str">
        <f t="shared" si="7"/>
        <v/>
      </c>
      <c r="H32" s="121"/>
      <c r="I32" s="122" t="str">
        <f t="shared" si="8"/>
        <v/>
      </c>
      <c r="J32" s="121"/>
      <c r="K32" s="122" t="str">
        <f t="shared" si="9"/>
        <v/>
      </c>
      <c r="L32" s="121"/>
      <c r="M32" s="325" t="str">
        <f t="shared" si="10"/>
        <v/>
      </c>
      <c r="N32" s="326"/>
      <c r="O32" s="121"/>
      <c r="P32" s="239" t="str">
        <f t="shared" si="11"/>
        <v/>
      </c>
      <c r="Q32" s="121"/>
      <c r="R32" s="239" t="str">
        <f t="shared" si="12"/>
        <v/>
      </c>
      <c r="S32" s="121"/>
      <c r="T32" s="239" t="str">
        <f t="shared" si="13"/>
        <v/>
      </c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51" x14ac:dyDescent="0.25">
      <c r="A33" s="118"/>
      <c r="B33" s="121"/>
      <c r="C33" s="133" t="str">
        <f t="shared" si="5"/>
        <v/>
      </c>
      <c r="D33" s="121"/>
      <c r="E33" s="133" t="str">
        <f t="shared" si="6"/>
        <v/>
      </c>
      <c r="F33" s="121"/>
      <c r="G33" s="133" t="str">
        <f t="shared" si="7"/>
        <v/>
      </c>
      <c r="H33" s="121"/>
      <c r="I33" s="133" t="str">
        <f t="shared" si="8"/>
        <v/>
      </c>
      <c r="J33" s="121"/>
      <c r="K33" s="133" t="str">
        <f t="shared" si="9"/>
        <v/>
      </c>
      <c r="L33" s="121"/>
      <c r="M33" s="327" t="str">
        <f t="shared" si="10"/>
        <v/>
      </c>
      <c r="N33" s="328"/>
      <c r="O33" s="121"/>
      <c r="P33" s="241" t="str">
        <f t="shared" si="11"/>
        <v/>
      </c>
      <c r="Q33" s="121"/>
      <c r="R33" s="239" t="str">
        <f t="shared" si="12"/>
        <v/>
      </c>
      <c r="S33" s="121"/>
      <c r="T33" s="239" t="str">
        <f t="shared" si="13"/>
        <v/>
      </c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1:51" x14ac:dyDescent="0.25">
      <c r="A34" s="1"/>
      <c r="B34" s="141"/>
      <c r="C34" s="142">
        <f>SUM(C28:C33)</f>
        <v>336</v>
      </c>
      <c r="D34" s="140"/>
      <c r="E34" s="233">
        <f>SUM(E28:E33)</f>
        <v>154.69999999999999</v>
      </c>
      <c r="F34" s="140"/>
      <c r="G34" s="233">
        <f>SUM(G28:G33)</f>
        <v>50.4</v>
      </c>
      <c r="H34" s="141"/>
      <c r="I34" s="142">
        <f>SUM(I28:I33)</f>
        <v>15.4</v>
      </c>
      <c r="J34" s="140"/>
      <c r="K34" s="233">
        <f>SUM(K28:K33)</f>
        <v>138.6</v>
      </c>
      <c r="L34" s="141"/>
      <c r="M34" s="329">
        <f>SUM(M28:M33)</f>
        <v>1352.4</v>
      </c>
      <c r="N34" s="330"/>
      <c r="O34" s="141"/>
      <c r="P34" s="240">
        <f>SUM(P28:P33)</f>
        <v>350</v>
      </c>
      <c r="Q34" s="141"/>
      <c r="R34" s="240">
        <f>SUM(R28:R33)</f>
        <v>315.7</v>
      </c>
      <c r="S34" s="141"/>
      <c r="T34" s="240">
        <f>SUM(T28:T33)</f>
        <v>63.7</v>
      </c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51" x14ac:dyDescent="0.25">
      <c r="A35" s="1"/>
      <c r="B35" s="147"/>
      <c r="C35" s="148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 ht="15.75" x14ac:dyDescent="0.25">
      <c r="A36" s="1"/>
      <c r="B36" s="149" t="s">
        <v>237</v>
      </c>
      <c r="C36" s="150"/>
      <c r="D36" s="245">
        <f>SUM(H24:T24)</f>
        <v>1147.8000000000002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51" ht="15.75" x14ac:dyDescent="0.25">
      <c r="A37" s="1"/>
      <c r="B37" s="149" t="s">
        <v>238</v>
      </c>
      <c r="C37" s="150"/>
      <c r="D37" s="245">
        <f>SUM(C34:P34)</f>
        <v>2397.5</v>
      </c>
      <c r="E37" s="1"/>
      <c r="F37" s="1"/>
      <c r="G37" s="1"/>
      <c r="H37" s="93"/>
      <c r="I37" s="94"/>
      <c r="J37" s="293" t="s">
        <v>43</v>
      </c>
      <c r="K37" s="293"/>
      <c r="L37" s="94"/>
      <c r="M37" s="95"/>
      <c r="N37" s="97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 ht="15.75" x14ac:dyDescent="0.25">
      <c r="A38" s="1"/>
      <c r="B38" s="149" t="s">
        <v>276</v>
      </c>
      <c r="C38" s="150"/>
      <c r="D38" s="245">
        <f>SUM(R34:T34)</f>
        <v>379.4</v>
      </c>
      <c r="E38" s="1"/>
      <c r="F38" s="1"/>
      <c r="G38" s="1"/>
      <c r="H38" s="96"/>
      <c r="I38" s="97"/>
      <c r="J38" s="226"/>
      <c r="K38" s="226"/>
      <c r="L38" s="97"/>
      <c r="M38" s="98"/>
      <c r="N38" s="97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1:51" ht="15.75" x14ac:dyDescent="0.25">
      <c r="A39" s="1"/>
      <c r="B39" s="149" t="s">
        <v>230</v>
      </c>
      <c r="C39" s="150"/>
      <c r="D39" s="246">
        <f>SUM(D36:D38)</f>
        <v>3924.7000000000003</v>
      </c>
      <c r="E39" s="1"/>
      <c r="F39" s="1"/>
      <c r="G39" s="1"/>
      <c r="H39" s="96"/>
      <c r="I39" s="97"/>
      <c r="J39" s="97"/>
      <c r="K39" s="97"/>
      <c r="L39" s="97"/>
      <c r="M39" s="98"/>
      <c r="N39" s="97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1:51" x14ac:dyDescent="0.25">
      <c r="A40" s="1"/>
      <c r="B40" s="1"/>
      <c r="C40" s="1"/>
      <c r="D40" s="1"/>
      <c r="E40" s="1"/>
      <c r="F40" s="1"/>
      <c r="G40" s="1"/>
      <c r="H40" s="96"/>
      <c r="I40" s="97"/>
      <c r="J40" s="97"/>
      <c r="K40" s="97"/>
      <c r="L40" s="97"/>
      <c r="M40" s="98"/>
      <c r="N40" s="97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1:51" x14ac:dyDescent="0.25">
      <c r="A41" s="1"/>
      <c r="B41" s="1"/>
      <c r="C41" s="1"/>
      <c r="D41" s="1"/>
      <c r="E41" s="1"/>
      <c r="F41" s="1"/>
      <c r="G41" s="1"/>
      <c r="H41" s="96" t="s">
        <v>44</v>
      </c>
      <c r="I41" s="294"/>
      <c r="J41" s="294"/>
      <c r="K41" s="97" t="s">
        <v>45</v>
      </c>
      <c r="L41" s="97"/>
      <c r="M41" s="98"/>
      <c r="N41" s="97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1:51" x14ac:dyDescent="0.25">
      <c r="A42" s="1"/>
      <c r="B42" s="1"/>
      <c r="C42" s="1"/>
      <c r="D42" s="1"/>
      <c r="E42" s="1"/>
      <c r="F42" s="1"/>
      <c r="G42" s="1"/>
      <c r="H42" s="96"/>
      <c r="I42" s="97"/>
      <c r="J42" s="97"/>
      <c r="K42" s="97"/>
      <c r="L42" s="97"/>
      <c r="M42" s="98"/>
      <c r="N42" s="97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1:51" x14ac:dyDescent="0.25">
      <c r="A43" s="1"/>
      <c r="B43" s="1"/>
      <c r="C43" s="1"/>
      <c r="D43" s="1"/>
      <c r="E43" s="1"/>
      <c r="F43" s="1"/>
      <c r="G43" s="1"/>
      <c r="H43" s="295" t="s">
        <v>46</v>
      </c>
      <c r="I43" s="295"/>
      <c r="J43" s="97"/>
      <c r="K43" s="97"/>
      <c r="L43" s="97"/>
      <c r="M43" s="98"/>
      <c r="N43" s="97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1:51" x14ac:dyDescent="0.25">
      <c r="A44" s="1"/>
      <c r="B44" s="1"/>
      <c r="C44" s="1"/>
      <c r="D44" s="1"/>
      <c r="E44" s="1"/>
      <c r="F44" s="1"/>
      <c r="G44" s="1"/>
      <c r="H44" s="96"/>
      <c r="I44" s="97"/>
      <c r="J44" s="97"/>
      <c r="K44" s="97"/>
      <c r="L44" s="97"/>
      <c r="M44" s="98"/>
      <c r="N44" s="97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1:51" x14ac:dyDescent="0.25">
      <c r="A45" s="1"/>
      <c r="B45" s="1"/>
      <c r="C45" s="1"/>
      <c r="D45" s="1"/>
      <c r="E45" s="1"/>
      <c r="F45" s="1"/>
      <c r="G45" s="1"/>
      <c r="H45" s="99"/>
      <c r="I45" s="100"/>
      <c r="J45" s="100"/>
      <c r="K45" s="100"/>
      <c r="L45" s="100"/>
      <c r="M45" s="101"/>
      <c r="N45" s="97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1:51" x14ac:dyDescent="0.25">
      <c r="A46" s="1"/>
      <c r="B46" s="1"/>
      <c r="C46" s="1"/>
      <c r="D46" s="1"/>
      <c r="E46" s="1"/>
      <c r="F46" s="1"/>
      <c r="G46" s="1"/>
      <c r="H46" s="7"/>
      <c r="I46" s="7"/>
      <c r="J46" s="7"/>
      <c r="K46" s="7"/>
      <c r="L46" s="7"/>
      <c r="M46" s="7"/>
      <c r="N46" s="7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</row>
    <row r="47" spans="1:51" x14ac:dyDescent="0.25">
      <c r="A47" s="1"/>
      <c r="B47" s="1"/>
      <c r="C47" s="1"/>
      <c r="D47" s="1"/>
      <c r="E47" s="1"/>
      <c r="F47" s="1"/>
      <c r="G47" s="1"/>
      <c r="H47" s="7"/>
      <c r="I47" s="7"/>
      <c r="J47" s="7"/>
      <c r="K47" s="7"/>
      <c r="L47" s="7"/>
      <c r="M47" s="7"/>
      <c r="N47" s="7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1:51" x14ac:dyDescent="0.25">
      <c r="A48" s="1"/>
      <c r="B48" s="1"/>
      <c r="C48" s="1"/>
      <c r="D48" s="1"/>
      <c r="E48" s="1"/>
      <c r="F48" s="1"/>
      <c r="G48" s="1"/>
      <c r="H48" s="7"/>
      <c r="I48" s="7"/>
      <c r="J48" s="7"/>
      <c r="K48" s="7"/>
      <c r="L48" s="7"/>
      <c r="M48" s="7"/>
      <c r="N48" s="7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1:51" x14ac:dyDescent="0.25">
      <c r="A49" s="1"/>
      <c r="B49" s="1"/>
      <c r="C49" s="1"/>
      <c r="D49" s="1"/>
      <c r="E49" s="1"/>
      <c r="F49" s="1"/>
      <c r="G49" s="1"/>
      <c r="H49" s="292"/>
      <c r="I49" s="292"/>
      <c r="J49" s="292"/>
      <c r="K49" s="292"/>
      <c r="L49" s="292"/>
      <c r="M49" s="292"/>
      <c r="N49" s="175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1:51" x14ac:dyDescent="0.25">
      <c r="A50" s="1"/>
      <c r="B50" s="1"/>
      <c r="C50" s="1"/>
      <c r="D50" s="1"/>
      <c r="E50" s="1"/>
      <c r="F50" s="1"/>
      <c r="G50" s="1"/>
      <c r="H50" s="7"/>
      <c r="I50" s="7"/>
      <c r="J50" s="7"/>
      <c r="K50" s="7"/>
      <c r="L50" s="7"/>
      <c r="M50" s="7"/>
      <c r="N50" s="7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1:51" x14ac:dyDescent="0.25">
      <c r="A51" s="1"/>
      <c r="B51" s="1"/>
      <c r="C51" s="1"/>
      <c r="D51" s="1"/>
      <c r="E51" s="1"/>
      <c r="F51" s="1"/>
      <c r="G51" s="1"/>
      <c r="H51" s="7"/>
      <c r="I51" s="7"/>
      <c r="J51" s="7"/>
      <c r="K51" s="7"/>
      <c r="L51" s="7"/>
      <c r="M51" s="7"/>
      <c r="N51" s="7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1:5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1:5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1:5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1:5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1:5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1:5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1:5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1:5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1:5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1:5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1:5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1:5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1:5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1:5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1:5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1:5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1:5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1:5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1:5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1:5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1:5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1:5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1:5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1:5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1:5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1:5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1:5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spans="1:5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1:5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1:5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1:5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1:5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1:5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1:5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1:5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1:5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1:5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1:5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spans="1:5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spans="1:5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1:5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spans="1:5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  <row r="95" spans="1:5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</row>
    <row r="96" spans="1:5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</row>
    <row r="97" spans="1:5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</row>
    <row r="98" spans="1:5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</row>
    <row r="99" spans="1:5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</row>
    <row r="100" spans="1:5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</row>
    <row r="101" spans="1:5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</row>
    <row r="102" spans="1:5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</row>
    <row r="103" spans="1:5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</row>
    <row r="104" spans="1:5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</row>
    <row r="105" spans="1:5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</row>
    <row r="106" spans="1:5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</row>
    <row r="107" spans="1:5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</row>
    <row r="108" spans="1:5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</row>
    <row r="109" spans="1:5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</row>
    <row r="110" spans="1:5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</row>
    <row r="111" spans="1:5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</row>
    <row r="112" spans="1:5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</row>
    <row r="113" spans="1:5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</row>
    <row r="114" spans="1:5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</row>
    <row r="115" spans="1:5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</row>
    <row r="116" spans="1:5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</row>
    <row r="117" spans="1:5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</row>
    <row r="118" spans="1:5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</row>
    <row r="119" spans="1:5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</row>
    <row r="120" spans="1:5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</row>
    <row r="121" spans="1:5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</row>
    <row r="122" spans="1:5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</row>
    <row r="123" spans="1:5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</row>
    <row r="124" spans="1:5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</row>
    <row r="125" spans="1:5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</row>
    <row r="126" spans="1:5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</row>
    <row r="127" spans="1:5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</row>
    <row r="128" spans="1:5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</row>
    <row r="129" spans="1:5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</row>
    <row r="130" spans="1:5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</row>
    <row r="131" spans="1:5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</row>
    <row r="132" spans="1:5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</row>
    <row r="133" spans="1:5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</row>
    <row r="134" spans="1:5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</row>
    <row r="135" spans="1:5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</row>
    <row r="136" spans="1:5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</row>
    <row r="137" spans="1:5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</row>
    <row r="138" spans="1:5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</row>
    <row r="139" spans="1:5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</row>
    <row r="140" spans="1:5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</row>
    <row r="141" spans="1:5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</row>
    <row r="142" spans="1:5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</row>
    <row r="143" spans="1:5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</row>
    <row r="144" spans="1:5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</row>
    <row r="145" spans="1:5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</row>
    <row r="146" spans="1:5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</row>
    <row r="147" spans="1:5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</row>
    <row r="148" spans="1:5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</row>
    <row r="149" spans="1:5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</row>
    <row r="150" spans="1:5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</row>
    <row r="151" spans="1:5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</row>
    <row r="152" spans="1:5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</row>
    <row r="153" spans="1:5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</row>
    <row r="154" spans="1:5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</row>
    <row r="155" spans="1:5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</row>
    <row r="156" spans="1:5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</row>
    <row r="157" spans="1:5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</row>
    <row r="158" spans="1:5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</row>
    <row r="159" spans="1:5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</row>
    <row r="160" spans="1:5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</row>
    <row r="161" spans="1:5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</row>
    <row r="162" spans="1:5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</row>
    <row r="163" spans="1:5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</row>
    <row r="164" spans="1:5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</row>
    <row r="165" spans="1:5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</row>
    <row r="166" spans="1:5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</row>
    <row r="167" spans="1:5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</row>
    <row r="168" spans="1:5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</row>
    <row r="169" spans="1:5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</row>
    <row r="170" spans="1:5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</row>
    <row r="171" spans="1:5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</row>
    <row r="172" spans="1:5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</row>
    <row r="173" spans="1:5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</row>
    <row r="174" spans="1:5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</row>
    <row r="175" spans="1:5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</row>
    <row r="176" spans="1:5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</row>
    <row r="177" spans="1:5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</row>
    <row r="178" spans="1:5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</row>
    <row r="179" spans="1:5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</row>
    <row r="180" spans="1:5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</row>
    <row r="181" spans="1:5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</row>
    <row r="182" spans="1:5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</row>
    <row r="183" spans="1:5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</row>
    <row r="184" spans="1:5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</row>
    <row r="185" spans="1:5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</row>
    <row r="186" spans="1:5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</row>
    <row r="187" spans="1:5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</row>
    <row r="188" spans="1:5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</row>
    <row r="189" spans="1:5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</row>
    <row r="190" spans="1:5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</row>
    <row r="191" spans="1:5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</row>
    <row r="192" spans="1:5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</row>
    <row r="193" spans="1:5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</row>
    <row r="194" spans="1:5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</row>
    <row r="195" spans="1:5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</row>
    <row r="196" spans="1:5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</row>
    <row r="197" spans="1:5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</row>
    <row r="198" spans="1:5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</row>
    <row r="199" spans="1:5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</row>
    <row r="200" spans="1:5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</row>
    <row r="201" spans="1:5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</row>
    <row r="202" spans="1:5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</row>
    <row r="203" spans="1:5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</row>
    <row r="204" spans="1:5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</row>
    <row r="205" spans="1:5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</row>
    <row r="206" spans="1:5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</row>
    <row r="207" spans="1:5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</row>
    <row r="208" spans="1:5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</row>
    <row r="209" spans="1:5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</row>
    <row r="210" spans="1:5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</row>
    <row r="211" spans="1:5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</row>
    <row r="212" spans="1:5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</row>
    <row r="213" spans="1:5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</row>
    <row r="214" spans="1:5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</row>
    <row r="215" spans="1:5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</row>
    <row r="216" spans="1:5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</row>
    <row r="217" spans="1:5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</row>
    <row r="218" spans="1:5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</row>
    <row r="219" spans="1:5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</row>
    <row r="220" spans="1:5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</row>
    <row r="221" spans="1:5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</row>
    <row r="222" spans="1:5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</row>
    <row r="223" spans="1:5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</row>
    <row r="224" spans="1:5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</row>
    <row r="225" spans="1:5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</row>
    <row r="226" spans="1:5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</row>
    <row r="227" spans="1:5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</row>
    <row r="228" spans="1:5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</row>
    <row r="229" spans="1:5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</row>
    <row r="230" spans="1:5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</row>
    <row r="231" spans="1:5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</row>
    <row r="232" spans="1:5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</row>
    <row r="233" spans="1:5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</row>
    <row r="234" spans="1:5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</row>
    <row r="235" spans="1:5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</row>
    <row r="236" spans="1:5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</row>
    <row r="237" spans="1:5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</row>
    <row r="238" spans="1:5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</row>
    <row r="239" spans="1:5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</row>
    <row r="240" spans="1:5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</row>
    <row r="241" spans="1:5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</row>
    <row r="242" spans="1:5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</row>
    <row r="243" spans="1:5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</row>
    <row r="244" spans="1:5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</row>
    <row r="245" spans="1:5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</row>
    <row r="246" spans="1:5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</row>
    <row r="247" spans="1:5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</row>
    <row r="248" spans="1:5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</row>
    <row r="249" spans="1:5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</row>
    <row r="250" spans="1:5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</row>
    <row r="251" spans="1:5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</row>
    <row r="252" spans="1:5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</row>
    <row r="253" spans="1:5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</row>
    <row r="254" spans="1:5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</row>
    <row r="255" spans="1:5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</row>
    <row r="256" spans="1:5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</row>
    <row r="257" spans="1:5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</row>
    <row r="258" spans="1:5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</row>
    <row r="259" spans="1:5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</row>
    <row r="260" spans="1:5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</row>
    <row r="261" spans="1:5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</row>
    <row r="262" spans="1:5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</row>
    <row r="263" spans="1:5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</row>
    <row r="264" spans="1:5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</row>
    <row r="265" spans="1:5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</row>
    <row r="266" spans="1:5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</row>
    <row r="267" spans="1:5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</row>
    <row r="268" spans="1:5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</row>
    <row r="269" spans="1:5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</row>
    <row r="270" spans="1:5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</row>
    <row r="271" spans="1:5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</row>
    <row r="272" spans="1:5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</row>
    <row r="273" spans="1:5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</row>
    <row r="274" spans="1:5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</row>
    <row r="275" spans="1:5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</row>
    <row r="276" spans="1:5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</row>
    <row r="277" spans="1:5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</row>
    <row r="278" spans="1:5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</row>
    <row r="279" spans="1:5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</row>
    <row r="280" spans="1:5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</row>
    <row r="281" spans="1:5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</row>
    <row r="282" spans="1:5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</row>
    <row r="283" spans="1:5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</row>
    <row r="284" spans="1:5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</row>
    <row r="285" spans="1:5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</row>
    <row r="286" spans="1:5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</row>
    <row r="287" spans="1:5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</row>
    <row r="288" spans="1:5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</row>
    <row r="289" spans="1:5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</row>
    <row r="290" spans="1:5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</row>
    <row r="291" spans="1:5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</row>
    <row r="292" spans="1:5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</row>
    <row r="293" spans="1:5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</row>
    <row r="294" spans="1:5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</row>
    <row r="295" spans="1:5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</row>
    <row r="296" spans="1:5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</row>
    <row r="297" spans="1:5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</row>
    <row r="298" spans="1:5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</row>
    <row r="299" spans="1:5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</row>
    <row r="300" spans="1:5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</row>
    <row r="301" spans="1:5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</row>
    <row r="302" spans="1:5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</row>
    <row r="303" spans="1:5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</row>
    <row r="304" spans="1:5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</row>
    <row r="305" spans="1:5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</row>
    <row r="306" spans="1:5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</row>
    <row r="307" spans="1:5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</row>
    <row r="308" spans="1:5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</row>
    <row r="309" spans="1:5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</row>
    <row r="310" spans="1:5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</row>
    <row r="311" spans="1:5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</row>
    <row r="312" spans="1:5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</row>
    <row r="313" spans="1:5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 spans="1:5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 spans="1:5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</row>
    <row r="316" spans="1:5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 spans="1:5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</row>
    <row r="318" spans="1:5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pans="1:5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</row>
    <row r="320" spans="1:5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</row>
    <row r="321" spans="1:20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</row>
  </sheetData>
  <sheetProtection algorithmName="SHA-512" hashValue="KBvs+Osj7JIbKCWWx/rqrISMtZ3pVqIeHNJll4vDV5rJUvd7sTkzZtSbKpeuujJJpEIOeAg8hrSGLmJOm5cHQA==" saltValue="PCPUpd5u+aknIULcItmrPA==" spinCount="100000" sheet="1" objects="1" scenarios="1"/>
  <mergeCells count="22">
    <mergeCell ref="Q26:R26"/>
    <mergeCell ref="D9:G9"/>
    <mergeCell ref="G11:J11"/>
    <mergeCell ref="B16:F16"/>
    <mergeCell ref="G16:H16"/>
    <mergeCell ref="I16:J16"/>
    <mergeCell ref="S26:T26"/>
    <mergeCell ref="I41:J41"/>
    <mergeCell ref="H43:I43"/>
    <mergeCell ref="H49:M49"/>
    <mergeCell ref="K16:P16"/>
    <mergeCell ref="Q16:T16"/>
    <mergeCell ref="B26:P26"/>
    <mergeCell ref="J37:K37"/>
    <mergeCell ref="M27:N27"/>
    <mergeCell ref="M28:N28"/>
    <mergeCell ref="M29:N29"/>
    <mergeCell ref="M30:N30"/>
    <mergeCell ref="M31:N31"/>
    <mergeCell ref="M32:N32"/>
    <mergeCell ref="M33:N33"/>
    <mergeCell ref="M34:N34"/>
  </mergeCells>
  <conditionalFormatting sqref="F18:F23">
    <cfRule type="cellIs" dxfId="0" priority="2" operator="notBetween">
      <formula>30</formula>
      <formula>100</formula>
    </cfRule>
  </conditionalFormatting>
  <dataValidations count="1">
    <dataValidation type="list" operator="equal" allowBlank="1" showInputMessage="1" showErrorMessage="1" sqref="G18:G23 I18:I23 Q18:Q23 S18:S23 B28:B33 D28:D33 F28:F33 H28:H33 J28:J33 O28:O33 L28:L33 Q28:Q33 S28:S33">
      <formula1>$J$6:$J$7</formula1>
      <formula2>0</formula2>
    </dataValidation>
  </dataValidations>
  <pageMargins left="0.25" right="0.25" top="0.75" bottom="0.75" header="0.511811023622047" footer="0.511811023622047"/>
  <pageSetup paperSize="8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14"/>
  <sheetViews>
    <sheetView topLeftCell="B1" workbookViewId="0">
      <selection activeCell="D30" sqref="D30"/>
    </sheetView>
  </sheetViews>
  <sheetFormatPr baseColWidth="10" defaultColWidth="10.7109375" defaultRowHeight="15" x14ac:dyDescent="0.25"/>
  <cols>
    <col min="1" max="1" width="2.5703125" customWidth="1"/>
    <col min="2" max="2" width="16.5703125" customWidth="1"/>
    <col min="3" max="3" width="14.7109375" customWidth="1"/>
    <col min="4" max="4" width="15" customWidth="1"/>
    <col min="5" max="9" width="16.5703125" customWidth="1"/>
    <col min="10" max="10" width="14.7109375" customWidth="1"/>
    <col min="11" max="11" width="16.5703125" customWidth="1"/>
    <col min="12" max="12" width="14.5703125" customWidth="1"/>
    <col min="13" max="14" width="16.5703125" customWidth="1"/>
    <col min="15" max="15" width="15.28515625" customWidth="1"/>
    <col min="16" max="21" width="16.5703125" customWidth="1"/>
    <col min="22" max="42" width="15" customWidth="1"/>
  </cols>
  <sheetData>
    <row r="1" spans="1:51" s="1" customFormat="1" x14ac:dyDescent="0.25"/>
    <row r="2" spans="1:51" s="1" customFormat="1" x14ac:dyDescent="0.25">
      <c r="G2" s="3" t="s">
        <v>0</v>
      </c>
    </row>
    <row r="3" spans="1:51" s="1" customFormat="1" x14ac:dyDescent="0.25">
      <c r="G3" s="3" t="s">
        <v>234</v>
      </c>
    </row>
    <row r="4" spans="1:51" s="1" customFormat="1" x14ac:dyDescent="0.25">
      <c r="G4" s="4" t="s">
        <v>2</v>
      </c>
    </row>
    <row r="5" spans="1:51" s="1" customFormat="1" x14ac:dyDescent="0.25"/>
    <row r="6" spans="1:51" x14ac:dyDescent="0.25">
      <c r="A6" s="1"/>
      <c r="B6" s="1"/>
      <c r="C6" s="1"/>
      <c r="D6" s="1"/>
      <c r="E6" s="1"/>
      <c r="F6" s="1"/>
      <c r="G6" s="1"/>
      <c r="H6" s="1"/>
      <c r="I6" s="1"/>
      <c r="J6" s="2" t="s">
        <v>3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x14ac:dyDescent="0.25">
      <c r="A7" s="1"/>
      <c r="C7" s="103"/>
      <c r="D7" s="103"/>
      <c r="E7" s="1"/>
      <c r="F7" s="1"/>
      <c r="G7" s="1"/>
      <c r="H7" s="1"/>
      <c r="I7" s="1"/>
      <c r="J7" s="2" t="s">
        <v>4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2" t="s">
        <v>3</v>
      </c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1" x14ac:dyDescent="0.25">
      <c r="A8" s="1"/>
      <c r="B8" s="1"/>
      <c r="C8" s="1"/>
      <c r="D8" s="1"/>
      <c r="E8" s="1"/>
      <c r="F8" s="1"/>
      <c r="G8" s="1"/>
      <c r="H8" s="1"/>
      <c r="I8" s="1"/>
      <c r="J8" s="2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2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1" ht="15.75" x14ac:dyDescent="0.25">
      <c r="A9" s="1"/>
      <c r="B9" s="6" t="s">
        <v>221</v>
      </c>
      <c r="D9" s="310"/>
      <c r="E9" s="310"/>
      <c r="F9" s="310"/>
      <c r="G9" s="310"/>
      <c r="H9" s="1"/>
      <c r="I9" s="1"/>
      <c r="J9" s="1"/>
      <c r="K9" s="1"/>
      <c r="L9" s="1"/>
      <c r="M9" s="1"/>
      <c r="N9" s="1"/>
      <c r="O9" s="1"/>
      <c r="P9" s="2">
        <f>K38+L38</f>
        <v>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1:51" ht="15.75" x14ac:dyDescent="0.25">
      <c r="A10" s="1"/>
      <c r="B10" s="104" t="s">
        <v>242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05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x14ac:dyDescent="0.25">
      <c r="A11" s="1"/>
      <c r="B11" s="8"/>
      <c r="C11" s="1" t="s">
        <v>5</v>
      </c>
      <c r="D11" s="1"/>
      <c r="E11" s="1"/>
      <c r="F11" s="106"/>
      <c r="G11" s="333"/>
      <c r="H11" s="333"/>
      <c r="I11" s="333"/>
      <c r="J11" s="333"/>
      <c r="K11" s="7"/>
      <c r="L11" s="7"/>
      <c r="M11" s="7"/>
      <c r="N11" s="7"/>
      <c r="O11" s="7"/>
      <c r="P11" s="7"/>
      <c r="Q11" s="1"/>
      <c r="R11" s="1"/>
      <c r="S11" s="1"/>
      <c r="T11" s="1"/>
      <c r="U11" s="105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51" x14ac:dyDescent="0.25">
      <c r="A12" s="1"/>
      <c r="B12" s="9"/>
      <c r="C12" s="10" t="s">
        <v>6</v>
      </c>
      <c r="D12" s="1"/>
      <c r="E12" s="1"/>
      <c r="F12" s="106"/>
      <c r="G12" s="194"/>
      <c r="H12" s="194"/>
      <c r="I12" s="194"/>
      <c r="J12" s="194"/>
      <c r="K12" s="7"/>
      <c r="L12" s="7"/>
      <c r="M12" s="7"/>
      <c r="N12" s="7"/>
      <c r="O12" s="7"/>
      <c r="P12" s="7"/>
      <c r="Q12" s="1"/>
      <c r="R12" s="1"/>
      <c r="S12" s="1"/>
      <c r="T12" s="1"/>
      <c r="U12" s="105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x14ac:dyDescent="0.25">
      <c r="A13" s="1"/>
      <c r="B13" s="11" t="s">
        <v>7</v>
      </c>
      <c r="C13" s="7" t="s">
        <v>8</v>
      </c>
      <c r="D13" s="1"/>
      <c r="E13" s="1"/>
      <c r="F13" s="106"/>
      <c r="G13" s="194"/>
      <c r="H13" s="194"/>
      <c r="I13" s="194"/>
      <c r="J13" s="194"/>
      <c r="K13" s="7"/>
      <c r="L13" s="7"/>
      <c r="M13" s="7"/>
      <c r="N13" s="7"/>
      <c r="O13" s="7"/>
      <c r="P13" s="7"/>
      <c r="Q13" s="1"/>
      <c r="R13" s="1"/>
      <c r="S13" s="1"/>
      <c r="T13" s="1"/>
      <c r="U13" s="105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x14ac:dyDescent="0.25">
      <c r="A14" s="1"/>
      <c r="B14" s="106"/>
      <c r="C14" s="106"/>
      <c r="D14" s="106"/>
      <c r="E14" s="106"/>
      <c r="F14" s="106"/>
      <c r="G14" s="194"/>
      <c r="H14" s="194"/>
      <c r="I14" s="194"/>
      <c r="J14" s="194"/>
      <c r="K14" s="7"/>
      <c r="L14" s="7"/>
      <c r="M14" s="7"/>
      <c r="N14" s="7"/>
      <c r="O14" s="7"/>
      <c r="P14" s="7"/>
      <c r="Q14" s="1"/>
      <c r="R14" s="1"/>
      <c r="S14" s="1"/>
      <c r="T14" s="1"/>
      <c r="U14" s="105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x14ac:dyDescent="0.25">
      <c r="A15" s="1"/>
      <c r="B15" s="106"/>
      <c r="C15" s="106"/>
      <c r="D15" s="106"/>
      <c r="E15" s="106"/>
      <c r="F15" s="106"/>
      <c r="G15" s="194"/>
      <c r="H15" s="194"/>
      <c r="I15" s="194"/>
      <c r="J15" s="194"/>
      <c r="K15" s="7"/>
      <c r="L15" s="7"/>
      <c r="M15" s="7"/>
      <c r="N15" s="7"/>
      <c r="O15" s="7"/>
      <c r="P15" s="7"/>
      <c r="Q15" s="1"/>
      <c r="R15" s="1"/>
      <c r="S15" s="1"/>
      <c r="T15" s="1"/>
      <c r="U15" s="105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ht="30" customHeight="1" x14ac:dyDescent="0.25">
      <c r="A16" s="108"/>
      <c r="B16" s="337" t="s">
        <v>12</v>
      </c>
      <c r="C16" s="337"/>
      <c r="D16" s="338"/>
      <c r="E16" s="320" t="s">
        <v>262</v>
      </c>
      <c r="F16" s="339"/>
      <c r="G16" s="335" t="s">
        <v>30</v>
      </c>
      <c r="H16" s="336"/>
      <c r="I16" s="320" t="s">
        <v>265</v>
      </c>
      <c r="J16" s="336"/>
      <c r="K16" s="320" t="s">
        <v>266</v>
      </c>
      <c r="L16" s="336"/>
      <c r="M16" s="320" t="s">
        <v>267</v>
      </c>
      <c r="N16" s="336"/>
      <c r="O16" s="320" t="s">
        <v>268</v>
      </c>
      <c r="P16" s="336"/>
      <c r="Q16" s="320" t="s">
        <v>269</v>
      </c>
      <c r="R16" s="336"/>
      <c r="S16" s="320" t="s">
        <v>270</v>
      </c>
      <c r="T16" s="322"/>
      <c r="U16" s="320" t="s">
        <v>47</v>
      </c>
      <c r="V16" s="322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ht="25.5" x14ac:dyDescent="0.25">
      <c r="A17" s="17"/>
      <c r="B17" s="110" t="s">
        <v>14</v>
      </c>
      <c r="C17" s="110" t="s">
        <v>15</v>
      </c>
      <c r="D17" s="110" t="s">
        <v>264</v>
      </c>
      <c r="E17" s="111" t="s">
        <v>52</v>
      </c>
      <c r="F17" s="146" t="s">
        <v>263</v>
      </c>
      <c r="G17" s="111" t="s">
        <v>52</v>
      </c>
      <c r="H17" s="112" t="s">
        <v>222</v>
      </c>
      <c r="I17" s="111" t="s">
        <v>52</v>
      </c>
      <c r="J17" s="112" t="s">
        <v>222</v>
      </c>
      <c r="K17" s="111" t="s">
        <v>52</v>
      </c>
      <c r="L17" s="111" t="s">
        <v>263</v>
      </c>
      <c r="M17" s="111" t="s">
        <v>52</v>
      </c>
      <c r="N17" s="211" t="s">
        <v>263</v>
      </c>
      <c r="O17" s="111" t="s">
        <v>52</v>
      </c>
      <c r="P17" s="112" t="s">
        <v>263</v>
      </c>
      <c r="Q17" s="111" t="s">
        <v>52</v>
      </c>
      <c r="R17" s="111" t="s">
        <v>263</v>
      </c>
      <c r="S17" s="111" t="s">
        <v>52</v>
      </c>
      <c r="T17" s="112" t="s">
        <v>263</v>
      </c>
      <c r="U17" s="111" t="s">
        <v>52</v>
      </c>
      <c r="V17" s="112" t="s">
        <v>263</v>
      </c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x14ac:dyDescent="0.25">
      <c r="A18" s="118"/>
      <c r="B18" s="247" t="s">
        <v>233</v>
      </c>
      <c r="C18" s="268"/>
      <c r="D18" s="119">
        <v>100</v>
      </c>
      <c r="E18" s="121" t="s">
        <v>3</v>
      </c>
      <c r="F18" s="250">
        <f>IF(B18="","",IF(E18="Oui",D18*Barème!I54,""))</f>
        <v>210</v>
      </c>
      <c r="G18" s="121" t="s">
        <v>3</v>
      </c>
      <c r="H18" s="251">
        <f>IF(B18="","",IF(G18="Oui",D18*Barème!I55,""))</f>
        <v>229</v>
      </c>
      <c r="I18" s="121" t="s">
        <v>3</v>
      </c>
      <c r="J18" s="251">
        <f>IF(B18="","",IF(I18="Non","",D18*Barème!I56))</f>
        <v>450</v>
      </c>
      <c r="K18" s="121" t="s">
        <v>4</v>
      </c>
      <c r="L18" s="253" t="str">
        <f>IF(B18="","",IF(K18="Non","",D18*Barème!I57))</f>
        <v/>
      </c>
      <c r="M18" s="121" t="s">
        <v>3</v>
      </c>
      <c r="N18" s="253">
        <f>IF(B18="","",IF(M18="Non","",D18*Barème!I58))</f>
        <v>271</v>
      </c>
      <c r="O18" s="121" t="s">
        <v>3</v>
      </c>
      <c r="P18" s="253">
        <f>IF(B18="","",IF(O18="Non","",D18*Barème!I59))</f>
        <v>443</v>
      </c>
      <c r="Q18" s="127" t="s">
        <v>3</v>
      </c>
      <c r="R18" s="251">
        <f>IF(B18="","",IF(Q18="Non",0,D18*Barème!I60))</f>
        <v>653</v>
      </c>
      <c r="S18" s="121" t="s">
        <v>4</v>
      </c>
      <c r="T18" s="251">
        <f>IF(B18="","",IF(S18="Non",0,D18*Barème!I61))</f>
        <v>0</v>
      </c>
      <c r="U18" s="121" t="s">
        <v>4</v>
      </c>
      <c r="V18" s="251">
        <f>IF(B18="","",IF(U18="Non",0,D18*Barème!I62))</f>
        <v>0</v>
      </c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x14ac:dyDescent="0.25">
      <c r="A19" s="118"/>
      <c r="B19" s="129"/>
      <c r="C19" s="269"/>
      <c r="D19" s="213"/>
      <c r="E19" s="121"/>
      <c r="F19" s="250" t="str">
        <f>IF(B19="","",E19/#REF!)</f>
        <v/>
      </c>
      <c r="G19" s="121"/>
      <c r="H19" s="251" t="str">
        <f>IF(E19="","",IF(G19="Non",0,E19*agrosol))</f>
        <v/>
      </c>
      <c r="I19" s="121"/>
      <c r="J19" s="251" t="str">
        <f>IF(E19="","",IF(I19="Non",0,E19*agroplt))</f>
        <v/>
      </c>
      <c r="K19" s="121"/>
      <c r="L19" s="253"/>
      <c r="M19" s="121"/>
      <c r="N19" s="253"/>
      <c r="O19" s="121"/>
      <c r="P19" s="256"/>
      <c r="Q19" s="127"/>
      <c r="R19" s="251" t="str">
        <f>IF(E19="","",IF(Q19="Non",0,E19*agrpaill))</f>
        <v/>
      </c>
      <c r="S19" s="127"/>
      <c r="T19" s="259" t="str">
        <f>IF(E19="","",IF(S19="Non",0,E19*agrpopaill))</f>
        <v/>
      </c>
      <c r="U19" s="127"/>
      <c r="V19" s="251" t="str">
        <f>IF(G19="","",IF(U19="Non",0,G19*agrpopaill))</f>
        <v/>
      </c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1:51" x14ac:dyDescent="0.25">
      <c r="A20" s="118"/>
      <c r="B20" s="247"/>
      <c r="C20" s="269"/>
      <c r="D20" s="119"/>
      <c r="E20" s="121"/>
      <c r="F20" s="250" t="str">
        <f>IF(B20="","",E20/#REF!)</f>
        <v/>
      </c>
      <c r="G20" s="121"/>
      <c r="H20" s="251" t="str">
        <f>IF(E20="","",IF(G20="Non",0,E20*agrosol))</f>
        <v/>
      </c>
      <c r="I20" s="121"/>
      <c r="J20" s="251" t="str">
        <f>IF(E20="","",IF(I20="Non",0,E20*agroplt))</f>
        <v/>
      </c>
      <c r="K20" s="121"/>
      <c r="L20" s="253"/>
      <c r="M20" s="121"/>
      <c r="N20" s="253"/>
      <c r="O20" s="121"/>
      <c r="P20" s="256"/>
      <c r="Q20" s="127"/>
      <c r="R20" s="251" t="str">
        <f>IF(E20="","",IF(Q20="Non",0,E20*agrpaill))</f>
        <v/>
      </c>
      <c r="S20" s="127"/>
      <c r="T20" s="259" t="str">
        <f>IF(E20="","",IF(S20="Non",0,E20*agrpopaill))</f>
        <v/>
      </c>
      <c r="U20" s="127"/>
      <c r="V20" s="251" t="str">
        <f>IF(G20="","",IF(U20="Non",0,G20*agrpopaill))</f>
        <v/>
      </c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1:51" x14ac:dyDescent="0.25">
      <c r="A21" s="118"/>
      <c r="B21" s="247"/>
      <c r="C21" s="269"/>
      <c r="D21" s="119"/>
      <c r="E21" s="121"/>
      <c r="F21" s="250" t="str">
        <f>IF(B21="","",E21/#REF!)</f>
        <v/>
      </c>
      <c r="G21" s="121"/>
      <c r="H21" s="251" t="str">
        <f>IF(E21="","",IF(G21="Non",0,E21*agrosol))</f>
        <v/>
      </c>
      <c r="I21" s="121"/>
      <c r="J21" s="251" t="str">
        <f>IF(E21="","",IF(I21="Non",0,E21*agroplt))</f>
        <v/>
      </c>
      <c r="K21" s="121"/>
      <c r="L21" s="253"/>
      <c r="M21" s="121"/>
      <c r="N21" s="253"/>
      <c r="O21" s="121"/>
      <c r="P21" s="256"/>
      <c r="Q21" s="127"/>
      <c r="R21" s="251" t="str">
        <f>IF(E21="","",IF(Q21="Non",0,E21*agrpaill))</f>
        <v/>
      </c>
      <c r="S21" s="127"/>
      <c r="T21" s="259" t="str">
        <f>IF(E21="","",IF(S21="Non",0,E21*agrpopaill))</f>
        <v/>
      </c>
      <c r="U21" s="127"/>
      <c r="V21" s="251" t="str">
        <f>IF(G21="","",IF(U21="Non",0,G21*agrpopaill))</f>
        <v/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51" x14ac:dyDescent="0.25">
      <c r="A22" s="118"/>
      <c r="B22" s="247"/>
      <c r="C22" s="269"/>
      <c r="D22" s="119"/>
      <c r="E22" s="121"/>
      <c r="F22" s="250" t="str">
        <f>IF(B22="","",E22/#REF!)</f>
        <v/>
      </c>
      <c r="G22" s="121"/>
      <c r="H22" s="251" t="str">
        <f>IF(E22="","",IF(G22="Non",0,E22*agrosol))</f>
        <v/>
      </c>
      <c r="I22" s="121"/>
      <c r="J22" s="251" t="str">
        <f>IF(E22="","",IF(I22="Non",0,E22*agroplt))</f>
        <v/>
      </c>
      <c r="K22" s="121"/>
      <c r="L22" s="253"/>
      <c r="M22" s="121"/>
      <c r="N22" s="253"/>
      <c r="O22" s="121"/>
      <c r="P22" s="256"/>
      <c r="Q22" s="127"/>
      <c r="R22" s="251" t="str">
        <f>IF(E22="","",IF(Q22="Non",0,E22*agrpaill))</f>
        <v/>
      </c>
      <c r="S22" s="127"/>
      <c r="T22" s="259" t="str">
        <f>IF(E22="","",IF(S22="Non",0,E22*agrpopaill))</f>
        <v/>
      </c>
      <c r="U22" s="127"/>
      <c r="V22" s="251" t="str">
        <f>IF(G22="","",IF(U22="Non",0,G22*agrpopaill))</f>
        <v/>
      </c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51" x14ac:dyDescent="0.25">
      <c r="A23" s="1"/>
      <c r="B23" s="248"/>
      <c r="C23" s="270"/>
      <c r="D23" s="132"/>
      <c r="E23" s="121"/>
      <c r="F23" s="250" t="str">
        <f>IF(B23="","",E23/#REF!)</f>
        <v/>
      </c>
      <c r="G23" s="121"/>
      <c r="H23" s="252" t="str">
        <f>IF(E23="","",IF(G23="Non",0,E23*agrosol))</f>
        <v/>
      </c>
      <c r="I23" s="121"/>
      <c r="J23" s="252" t="str">
        <f>IF(E23="","",IF(I23="Non",0,E23*agroplt))</f>
        <v/>
      </c>
      <c r="K23" s="121"/>
      <c r="L23" s="254"/>
      <c r="M23" s="121"/>
      <c r="N23" s="254"/>
      <c r="O23" s="121"/>
      <c r="P23" s="257"/>
      <c r="Q23" s="127"/>
      <c r="R23" s="251" t="str">
        <f>IF(E23="","",IF(Q23="Non",0,E23*agrpaill))</f>
        <v/>
      </c>
      <c r="S23" s="127"/>
      <c r="T23" s="259" t="str">
        <f>IF(E23="","",IF(S23="Non",0,E23*agrpopaill))</f>
        <v/>
      </c>
      <c r="U23" s="127"/>
      <c r="V23" s="251" t="str">
        <f>IF(G23="","",IF(U23="Non",0,G23*agrpopaill))</f>
        <v/>
      </c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1:51" x14ac:dyDescent="0.25">
      <c r="A24" s="1"/>
      <c r="B24" s="138" t="s">
        <v>22</v>
      </c>
      <c r="C24" s="249"/>
      <c r="D24" s="139">
        <f>SUM(D18:D23)</f>
        <v>100</v>
      </c>
      <c r="E24" s="139">
        <f>IF(E18="Oui", 1, 0)</f>
        <v>1</v>
      </c>
      <c r="F24" s="212">
        <f>SUM(F18:F23)</f>
        <v>210</v>
      </c>
      <c r="G24" s="139">
        <f>IF(G18="Oui", 1, 0)</f>
        <v>1</v>
      </c>
      <c r="H24" s="233">
        <f>SUM(H18:H23)</f>
        <v>229</v>
      </c>
      <c r="I24" s="139">
        <f>IF(I18="Oui", 1, 0)</f>
        <v>1</v>
      </c>
      <c r="J24" s="142">
        <f>SUM(J18:J23)</f>
        <v>450</v>
      </c>
      <c r="K24" s="139">
        <f>IF(K18="Oui", 1, 0)</f>
        <v>0</v>
      </c>
      <c r="L24" s="255">
        <f>SUM(L18:L23)</f>
        <v>0</v>
      </c>
      <c r="M24" s="139">
        <f>IF(M18="Oui", 1, 0)</f>
        <v>1</v>
      </c>
      <c r="N24" s="255">
        <f>SUM(N18:N23)</f>
        <v>271</v>
      </c>
      <c r="O24" s="139">
        <f>IF(O18="Oui", 1, 0)</f>
        <v>1</v>
      </c>
      <c r="P24" s="255">
        <f>SUM(P18:P23)*agrarbuvl</f>
        <v>979.03</v>
      </c>
      <c r="Q24" s="139">
        <f>IF(Q18="Oui", 1, 0)</f>
        <v>1</v>
      </c>
      <c r="R24" s="258">
        <f>SUM(R18:R23)</f>
        <v>653</v>
      </c>
      <c r="S24" s="139">
        <f>IF(S18="Oui", 1, 0)</f>
        <v>0</v>
      </c>
      <c r="T24" s="260">
        <f>SUM(T18:T23)</f>
        <v>0</v>
      </c>
      <c r="U24" s="139">
        <f>IF(U18="Oui", 1, 0)</f>
        <v>0</v>
      </c>
      <c r="V24" s="240">
        <f>SUM(V18:V23)</f>
        <v>0</v>
      </c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1:5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05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1:51" ht="15" customHeight="1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51" x14ac:dyDescent="0.25">
      <c r="A27" s="7"/>
      <c r="B27" s="7" t="str">
        <f>IF(E23="","",IF(#REF!="Non",0,E23*agrent))</f>
        <v/>
      </c>
      <c r="C27" s="1"/>
      <c r="D27" s="1" t="str">
        <f>IF(E23="","",IF(C27="Non",0,E23*agrfor))</f>
        <v/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5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51" x14ac:dyDescent="0.25">
      <c r="A29" s="1"/>
      <c r="B29" s="147"/>
      <c r="C29" s="148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1:51" ht="15.75" x14ac:dyDescent="0.25">
      <c r="A30" s="1"/>
      <c r="B30" s="149" t="s">
        <v>230</v>
      </c>
      <c r="C30" s="150"/>
      <c r="D30" s="245">
        <f>SUM(F24,H24,J24,L24,N24,P24,R24,T24,V24)</f>
        <v>2792.0299999999997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 ht="15.75" x14ac:dyDescent="0.25">
      <c r="A31" s="1"/>
      <c r="B31" s="1"/>
      <c r="C31" s="1"/>
      <c r="D31" s="1"/>
      <c r="E31" s="1"/>
      <c r="F31" s="1"/>
      <c r="G31" s="1"/>
      <c r="H31" s="93"/>
      <c r="I31" s="94"/>
      <c r="J31" s="293" t="s">
        <v>43</v>
      </c>
      <c r="K31" s="293"/>
      <c r="L31" s="94"/>
      <c r="M31" s="95"/>
      <c r="N31" s="97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 x14ac:dyDescent="0.25">
      <c r="A32" s="1"/>
      <c r="B32" s="1"/>
      <c r="C32" s="1"/>
      <c r="D32" s="1"/>
      <c r="E32" s="1"/>
      <c r="F32" s="1"/>
      <c r="G32" s="1"/>
      <c r="H32" s="96"/>
      <c r="I32" s="97"/>
      <c r="J32" s="97"/>
      <c r="K32" s="97"/>
      <c r="L32" s="97"/>
      <c r="M32" s="98"/>
      <c r="N32" s="97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51" x14ac:dyDescent="0.25">
      <c r="A33" s="1"/>
      <c r="B33" s="1"/>
      <c r="C33" s="1"/>
      <c r="D33" s="1"/>
      <c r="E33" s="1"/>
      <c r="F33" s="1"/>
      <c r="G33" s="1"/>
      <c r="H33" s="96"/>
      <c r="I33" s="97"/>
      <c r="J33" s="97"/>
      <c r="K33" s="97"/>
      <c r="L33" s="97"/>
      <c r="M33" s="98"/>
      <c r="N33" s="97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1:51" x14ac:dyDescent="0.25">
      <c r="A34" s="1"/>
      <c r="B34" s="1"/>
      <c r="C34" s="1"/>
      <c r="D34" s="1"/>
      <c r="E34" s="1"/>
      <c r="F34" s="1"/>
      <c r="G34" s="1"/>
      <c r="H34" s="96" t="s">
        <v>44</v>
      </c>
      <c r="I34" s="294"/>
      <c r="J34" s="294"/>
      <c r="K34" s="97" t="s">
        <v>45</v>
      </c>
      <c r="L34" s="97"/>
      <c r="M34" s="98"/>
      <c r="N34" s="97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51" x14ac:dyDescent="0.25">
      <c r="A35" s="1"/>
      <c r="B35" s="1"/>
      <c r="C35" s="1"/>
      <c r="D35" s="1"/>
      <c r="E35" s="1"/>
      <c r="F35" s="1"/>
      <c r="G35" s="1"/>
      <c r="H35" s="96"/>
      <c r="I35" s="97"/>
      <c r="J35" s="97"/>
      <c r="K35" s="97"/>
      <c r="L35" s="97"/>
      <c r="M35" s="98"/>
      <c r="N35" s="97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 x14ac:dyDescent="0.25">
      <c r="A36" s="1"/>
      <c r="B36" s="1"/>
      <c r="C36" s="1"/>
      <c r="D36" s="1"/>
      <c r="E36" s="1"/>
      <c r="F36" s="1"/>
      <c r="G36" s="1"/>
      <c r="H36" s="295" t="s">
        <v>46</v>
      </c>
      <c r="I36" s="295"/>
      <c r="J36" s="97"/>
      <c r="K36" s="97"/>
      <c r="L36" s="97"/>
      <c r="M36" s="98"/>
      <c r="N36" s="9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51" x14ac:dyDescent="0.25">
      <c r="A37" s="1"/>
      <c r="B37" s="1"/>
      <c r="C37" s="1"/>
      <c r="D37" s="1"/>
      <c r="E37" s="1"/>
      <c r="F37" s="1"/>
      <c r="G37" s="1"/>
      <c r="H37" s="96"/>
      <c r="I37" s="97"/>
      <c r="J37" s="97"/>
      <c r="K37" s="97"/>
      <c r="L37" s="97"/>
      <c r="M37" s="98"/>
      <c r="N37" s="97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 x14ac:dyDescent="0.25">
      <c r="A38" s="1"/>
      <c r="B38" s="1"/>
      <c r="C38" s="1"/>
      <c r="D38" s="1"/>
      <c r="E38" s="1"/>
      <c r="F38" s="1"/>
      <c r="G38" s="1"/>
      <c r="H38" s="99"/>
      <c r="I38" s="100"/>
      <c r="J38" s="100"/>
      <c r="K38" s="100"/>
      <c r="L38" s="100"/>
      <c r="M38" s="101"/>
      <c r="N38" s="97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1:51" x14ac:dyDescent="0.25">
      <c r="A39" s="1"/>
      <c r="B39" s="1"/>
      <c r="C39" s="1"/>
      <c r="D39" s="1"/>
      <c r="E39" s="1"/>
      <c r="F39" s="1"/>
      <c r="G39" s="1"/>
      <c r="H39" s="7"/>
      <c r="I39" s="7"/>
      <c r="J39" s="7"/>
      <c r="K39" s="7"/>
      <c r="L39" s="7"/>
      <c r="M39" s="7"/>
      <c r="N39" s="7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1:51" x14ac:dyDescent="0.25">
      <c r="A40" s="1"/>
      <c r="B40" s="1"/>
      <c r="C40" s="1"/>
      <c r="D40" s="1"/>
      <c r="E40" s="1"/>
      <c r="F40" s="1"/>
      <c r="G40" s="1"/>
      <c r="H40" s="7"/>
      <c r="I40" s="7"/>
      <c r="J40" s="7"/>
      <c r="K40" s="7"/>
      <c r="L40" s="7"/>
      <c r="M40" s="7"/>
      <c r="N40" s="7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1:51" x14ac:dyDescent="0.25">
      <c r="A41" s="1"/>
      <c r="B41" s="1"/>
      <c r="C41" s="1"/>
      <c r="D41" s="1"/>
      <c r="E41" s="1"/>
      <c r="F41" s="1"/>
      <c r="G41" s="1"/>
      <c r="H41" s="7"/>
      <c r="I41" s="7"/>
      <c r="J41" s="7"/>
      <c r="K41" s="7"/>
      <c r="L41" s="7"/>
      <c r="M41" s="7"/>
      <c r="N41" s="7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1:51" x14ac:dyDescent="0.25">
      <c r="A42" s="1"/>
      <c r="B42" s="1"/>
      <c r="C42" s="1"/>
      <c r="D42" s="1"/>
      <c r="E42" s="1"/>
      <c r="F42" s="1"/>
      <c r="G42" s="1"/>
      <c r="H42" s="292"/>
      <c r="I42" s="292"/>
      <c r="J42" s="292"/>
      <c r="K42" s="292"/>
      <c r="L42" s="292"/>
      <c r="M42" s="292"/>
      <c r="N42" s="193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1:51" x14ac:dyDescent="0.25">
      <c r="A43" s="1"/>
      <c r="B43" s="1"/>
      <c r="C43" s="1"/>
      <c r="D43" s="1"/>
      <c r="E43" s="1"/>
      <c r="F43" s="1"/>
      <c r="G43" s="1"/>
      <c r="H43" s="7"/>
      <c r="I43" s="7"/>
      <c r="J43" s="7"/>
      <c r="K43" s="7"/>
      <c r="L43" s="7"/>
      <c r="M43" s="7"/>
      <c r="N43" s="7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1:51" x14ac:dyDescent="0.25">
      <c r="A44" s="1"/>
      <c r="B44" s="1"/>
      <c r="C44" s="1"/>
      <c r="D44" s="1"/>
      <c r="E44" s="1"/>
      <c r="F44" s="1"/>
      <c r="G44" s="1"/>
      <c r="H44" s="7"/>
      <c r="I44" s="7"/>
      <c r="J44" s="7"/>
      <c r="K44" s="7"/>
      <c r="L44" s="7"/>
      <c r="M44" s="7"/>
      <c r="N44" s="7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1:5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1:5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</row>
    <row r="47" spans="1:5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1:5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1:5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1:5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1:5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1:5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1:5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1:5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1:5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1:5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1:5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1:5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1:5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1:5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1:5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1:5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1:5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1:5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1:5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1:5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1:5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1:5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1:5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1:5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1:5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1:5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1:5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1:5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1:5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1:5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1:5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1:5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spans="1:5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1:5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1:5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1:5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1:5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1:5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1:5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1:5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1:5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1:5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1:5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spans="1:5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spans="1:5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1:5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spans="1:5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  <row r="95" spans="1:5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</row>
    <row r="96" spans="1:5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</row>
    <row r="97" spans="1:5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</row>
    <row r="98" spans="1:5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</row>
    <row r="99" spans="1:5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</row>
    <row r="100" spans="1:5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</row>
    <row r="101" spans="1:5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</row>
    <row r="102" spans="1:5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</row>
    <row r="103" spans="1:5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</row>
    <row r="104" spans="1:5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</row>
    <row r="105" spans="1:5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</row>
    <row r="106" spans="1:5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</row>
    <row r="107" spans="1:5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</row>
    <row r="108" spans="1:5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</row>
    <row r="109" spans="1:5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</row>
    <row r="110" spans="1:5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</row>
    <row r="111" spans="1:5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</row>
    <row r="112" spans="1:5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</row>
    <row r="113" spans="1:5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</row>
    <row r="114" spans="1:5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</row>
    <row r="115" spans="1:5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</row>
    <row r="116" spans="1:5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</row>
    <row r="117" spans="1:5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</row>
    <row r="118" spans="1:5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</row>
    <row r="119" spans="1:5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</row>
    <row r="120" spans="1:5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</row>
    <row r="121" spans="1:5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</row>
    <row r="122" spans="1:5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</row>
    <row r="123" spans="1:5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</row>
    <row r="124" spans="1:5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</row>
    <row r="125" spans="1:5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</row>
    <row r="126" spans="1:5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</row>
    <row r="127" spans="1:5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</row>
    <row r="128" spans="1:5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</row>
    <row r="129" spans="1:5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</row>
    <row r="130" spans="1:5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</row>
    <row r="131" spans="1:5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</row>
    <row r="132" spans="1:5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</row>
    <row r="133" spans="1:5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</row>
    <row r="134" spans="1:5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</row>
    <row r="135" spans="1:5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</row>
    <row r="136" spans="1:5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</row>
    <row r="137" spans="1:5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</row>
    <row r="138" spans="1:5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</row>
    <row r="139" spans="1:5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</row>
    <row r="140" spans="1:5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</row>
    <row r="141" spans="1:5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</row>
    <row r="142" spans="1:5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</row>
    <row r="143" spans="1:5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</row>
    <row r="144" spans="1:5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</row>
    <row r="145" spans="1:5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</row>
    <row r="146" spans="1:5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</row>
    <row r="147" spans="1:5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</row>
    <row r="148" spans="1:5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</row>
    <row r="149" spans="1:5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</row>
    <row r="150" spans="1:5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</row>
    <row r="151" spans="1:5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</row>
    <row r="152" spans="1:5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</row>
    <row r="153" spans="1:5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</row>
    <row r="154" spans="1:5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</row>
    <row r="155" spans="1:5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</row>
    <row r="156" spans="1:5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</row>
    <row r="157" spans="1:5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</row>
    <row r="158" spans="1:5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</row>
    <row r="159" spans="1:5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</row>
    <row r="160" spans="1:5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</row>
    <row r="161" spans="1:5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</row>
    <row r="162" spans="1:5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</row>
    <row r="163" spans="1:5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</row>
    <row r="164" spans="1:5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</row>
    <row r="165" spans="1:5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</row>
    <row r="166" spans="1:5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</row>
    <row r="167" spans="1:5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</row>
    <row r="168" spans="1:5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</row>
    <row r="169" spans="1:5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</row>
    <row r="170" spans="1:5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</row>
    <row r="171" spans="1:5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</row>
    <row r="172" spans="1:5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</row>
    <row r="173" spans="1:5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</row>
    <row r="174" spans="1:5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</row>
    <row r="175" spans="1:5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</row>
    <row r="176" spans="1:5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</row>
    <row r="177" spans="1:5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</row>
    <row r="178" spans="1:5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</row>
    <row r="179" spans="1:5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</row>
    <row r="180" spans="1:5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</row>
    <row r="181" spans="1:5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</row>
    <row r="182" spans="1:5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</row>
    <row r="183" spans="1:5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</row>
    <row r="184" spans="1:5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</row>
    <row r="185" spans="1:5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</row>
    <row r="186" spans="1:5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</row>
    <row r="187" spans="1:5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</row>
    <row r="188" spans="1:5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</row>
    <row r="189" spans="1:5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</row>
    <row r="190" spans="1:5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</row>
    <row r="191" spans="1:5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</row>
    <row r="192" spans="1:5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</row>
    <row r="193" spans="1:5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</row>
    <row r="194" spans="1:5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</row>
    <row r="195" spans="1:5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</row>
    <row r="196" spans="1:5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</row>
    <row r="197" spans="1:5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</row>
    <row r="198" spans="1:5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</row>
    <row r="199" spans="1:5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</row>
    <row r="200" spans="1:5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</row>
    <row r="201" spans="1:5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</row>
    <row r="202" spans="1:5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</row>
    <row r="203" spans="1:5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</row>
    <row r="204" spans="1:5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</row>
    <row r="205" spans="1:5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</row>
    <row r="206" spans="1:5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</row>
    <row r="207" spans="1:5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</row>
    <row r="208" spans="1:5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</row>
    <row r="209" spans="1:5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</row>
    <row r="210" spans="1:5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</row>
    <row r="211" spans="1:5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</row>
    <row r="212" spans="1:5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</row>
    <row r="213" spans="1:5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</row>
    <row r="214" spans="1:5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</row>
    <row r="215" spans="1:5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</row>
    <row r="216" spans="1:5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</row>
    <row r="217" spans="1:5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</row>
    <row r="218" spans="1:5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</row>
    <row r="219" spans="1:5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</row>
    <row r="220" spans="1:5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</row>
    <row r="221" spans="1:5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</row>
    <row r="222" spans="1:5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</row>
    <row r="223" spans="1:5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</row>
    <row r="224" spans="1:5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</row>
    <row r="225" spans="1:5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</row>
    <row r="226" spans="1:5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</row>
    <row r="227" spans="1:5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</row>
    <row r="228" spans="1:5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</row>
    <row r="229" spans="1:5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</row>
    <row r="230" spans="1:5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</row>
    <row r="231" spans="1:5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</row>
    <row r="232" spans="1:5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</row>
    <row r="233" spans="1:5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</row>
    <row r="234" spans="1:5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</row>
    <row r="235" spans="1:5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</row>
    <row r="236" spans="1:5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</row>
    <row r="237" spans="1:5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</row>
    <row r="238" spans="1:5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</row>
    <row r="239" spans="1:5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</row>
    <row r="240" spans="1:5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</row>
    <row r="241" spans="1:5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</row>
    <row r="242" spans="1:5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</row>
    <row r="243" spans="1:5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</row>
    <row r="244" spans="1:5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</row>
    <row r="245" spans="1:5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</row>
    <row r="246" spans="1:5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</row>
    <row r="247" spans="1:5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</row>
    <row r="248" spans="1:5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</row>
    <row r="249" spans="1:5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</row>
    <row r="250" spans="1:5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</row>
    <row r="251" spans="1:5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</row>
    <row r="252" spans="1:5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</row>
    <row r="253" spans="1:5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</row>
    <row r="254" spans="1:5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</row>
    <row r="255" spans="1:5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</row>
    <row r="256" spans="1:5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</row>
    <row r="257" spans="1:5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</row>
    <row r="258" spans="1:5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</row>
    <row r="259" spans="1:5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</row>
    <row r="260" spans="1:5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</row>
    <row r="261" spans="1:5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</row>
    <row r="262" spans="1:5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</row>
    <row r="263" spans="1:5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</row>
    <row r="264" spans="1:5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</row>
    <row r="265" spans="1:5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</row>
    <row r="266" spans="1:5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</row>
    <row r="267" spans="1:5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</row>
    <row r="268" spans="1:5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</row>
    <row r="269" spans="1:5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</row>
    <row r="270" spans="1:5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</row>
    <row r="271" spans="1:5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</row>
    <row r="272" spans="1:5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</row>
    <row r="273" spans="1:5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</row>
    <row r="274" spans="1:5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</row>
    <row r="275" spans="1:5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</row>
    <row r="276" spans="1:5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</row>
    <row r="277" spans="1:5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</row>
    <row r="278" spans="1:5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</row>
    <row r="279" spans="1:5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</row>
    <row r="280" spans="1:5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</row>
    <row r="281" spans="1:5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</row>
    <row r="282" spans="1:5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</row>
    <row r="283" spans="1:5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</row>
    <row r="284" spans="1:5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</row>
    <row r="285" spans="1:5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</row>
    <row r="286" spans="1:5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</row>
    <row r="287" spans="1:5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</row>
    <row r="288" spans="1:5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</row>
    <row r="289" spans="1:5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</row>
    <row r="290" spans="1:5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</row>
    <row r="291" spans="1:5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</row>
    <row r="292" spans="1:5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</row>
    <row r="293" spans="1:5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</row>
    <row r="294" spans="1:5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</row>
    <row r="295" spans="1:5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</row>
    <row r="296" spans="1:5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</row>
    <row r="297" spans="1:5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</row>
    <row r="298" spans="1:5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</row>
    <row r="299" spans="1:5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</row>
    <row r="300" spans="1:5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</row>
    <row r="301" spans="1:5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</row>
    <row r="302" spans="1:5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</row>
    <row r="303" spans="1:5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</row>
    <row r="304" spans="1:5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</row>
    <row r="305" spans="1:5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</row>
    <row r="306" spans="1:5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 spans="1:5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 spans="1:5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 spans="1:5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 spans="1:5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 spans="1:5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</row>
    <row r="312" spans="1:5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 spans="1:51" x14ac:dyDescent="0.25">
      <c r="A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 spans="1:51" x14ac:dyDescent="0.25">
      <c r="A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</sheetData>
  <sheetProtection algorithmName="SHA-512" hashValue="nThv6joz9nscsNYSn0qo12JhyYMZWdOSa+J6J0AE0BTuC5SJZBwAEcmR9z8DGtGEllzHYcl0jJg+krQATEW6Jg==" saltValue="gGYguaB651S30NWe+3+Dnw==" spinCount="100000" sheet="1" objects="1" scenarios="1"/>
  <mergeCells count="16">
    <mergeCell ref="D9:G9"/>
    <mergeCell ref="G11:J11"/>
    <mergeCell ref="U16:V16"/>
    <mergeCell ref="H36:I36"/>
    <mergeCell ref="H42:M42"/>
    <mergeCell ref="E16:F16"/>
    <mergeCell ref="J31:K31"/>
    <mergeCell ref="I34:J34"/>
    <mergeCell ref="O16:P16"/>
    <mergeCell ref="Q16:R16"/>
    <mergeCell ref="S16:T16"/>
    <mergeCell ref="G16:H16"/>
    <mergeCell ref="I16:J16"/>
    <mergeCell ref="K16:L16"/>
    <mergeCell ref="M16:N16"/>
    <mergeCell ref="B16:D16"/>
  </mergeCells>
  <dataValidations count="1">
    <dataValidation type="list" operator="equal" allowBlank="1" showInputMessage="1" showErrorMessage="1" sqref="G18:G23 I18:I23 Q18:Q23 S18:S23 E18:E23 K18:K23 M18:M23 O18:O23 U18:U23 C27">
      <formula1>$J$6:$J$7</formula1>
      <formula2>0</formula2>
    </dataValidation>
  </dataValidations>
  <pageMargins left="0.7" right="0.7" top="0.75" bottom="0.75" header="0.3" footer="0.3"/>
  <ignoredErrors>
    <ignoredError sqref="E24:G24 H24:I24 K24:M24 J24 N24 P24 R24 T24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9"/>
  <sheetViews>
    <sheetView zoomScaleNormal="100" workbookViewId="0">
      <selection activeCell="G12" sqref="G12"/>
    </sheetView>
  </sheetViews>
  <sheetFormatPr baseColWidth="10" defaultColWidth="10.7109375" defaultRowHeight="15" x14ac:dyDescent="0.25"/>
  <cols>
    <col min="1" max="1" width="11.42578125" style="1" customWidth="1"/>
    <col min="2" max="2" width="21.42578125" style="151" customWidth="1"/>
    <col min="3" max="3" width="35.7109375" style="151" customWidth="1"/>
    <col min="4" max="4" width="21.42578125" style="151" customWidth="1"/>
    <col min="5" max="5" width="21.42578125" style="152" customWidth="1"/>
    <col min="6" max="6" width="11.42578125" style="1" customWidth="1"/>
    <col min="7" max="7" width="4.7109375" style="1" customWidth="1"/>
    <col min="8" max="12" width="12.85546875" style="4" customWidth="1"/>
    <col min="13" max="19" width="11.42578125" style="1" customWidth="1"/>
  </cols>
  <sheetData>
    <row r="1" spans="2:12" s="1" customFormat="1" x14ac:dyDescent="0.25">
      <c r="B1" s="152"/>
      <c r="C1" s="152"/>
      <c r="D1" s="152"/>
      <c r="E1" s="152"/>
      <c r="H1" s="4"/>
      <c r="I1" s="4"/>
      <c r="J1" s="4"/>
      <c r="K1" s="4"/>
      <c r="L1" s="4"/>
    </row>
    <row r="2" spans="2:12" s="1" customFormat="1" ht="15.75" thickBot="1" x14ac:dyDescent="0.3">
      <c r="B2" s="153"/>
      <c r="C2" s="153"/>
      <c r="D2" s="154" t="s">
        <v>64</v>
      </c>
      <c r="E2" s="155" t="s">
        <v>65</v>
      </c>
      <c r="H2" s="156"/>
      <c r="I2" s="157"/>
      <c r="J2" s="157"/>
      <c r="K2" s="158"/>
      <c r="L2" s="4"/>
    </row>
    <row r="3" spans="2:12" ht="25.5" customHeight="1" thickBot="1" x14ac:dyDescent="0.3">
      <c r="B3" s="346" t="s">
        <v>24</v>
      </c>
      <c r="C3" s="346"/>
      <c r="D3" s="346"/>
      <c r="E3" s="346"/>
      <c r="H3" s="350"/>
      <c r="I3" s="350"/>
      <c r="J3" s="350"/>
      <c r="K3" s="350"/>
    </row>
    <row r="4" spans="2:12" ht="15.75" thickBot="1" x14ac:dyDescent="0.3">
      <c r="B4" s="160" t="s">
        <v>66</v>
      </c>
      <c r="C4" s="161"/>
      <c r="D4" s="161" t="s">
        <v>256</v>
      </c>
      <c r="E4" s="161"/>
      <c r="H4" s="261" t="s">
        <v>66</v>
      </c>
      <c r="I4" s="261">
        <v>4.6900000000000004</v>
      </c>
      <c r="J4" s="261"/>
      <c r="K4" s="261"/>
    </row>
    <row r="5" spans="2:12" ht="26.25" thickBot="1" x14ac:dyDescent="0.3">
      <c r="B5" s="163" t="s">
        <v>67</v>
      </c>
      <c r="C5" s="161" t="s">
        <v>68</v>
      </c>
      <c r="D5" s="161" t="s">
        <v>69</v>
      </c>
      <c r="E5" s="161" t="s">
        <v>70</v>
      </c>
      <c r="H5" s="262" t="s">
        <v>71</v>
      </c>
      <c r="I5" s="262">
        <v>0.7</v>
      </c>
      <c r="J5" s="262" t="s">
        <v>72</v>
      </c>
      <c r="K5" s="262">
        <v>0.93</v>
      </c>
    </row>
    <row r="6" spans="2:12" ht="15.75" thickBot="1" x14ac:dyDescent="0.3">
      <c r="B6" s="164" t="s">
        <v>73</v>
      </c>
      <c r="C6" s="161" t="s">
        <v>59</v>
      </c>
      <c r="D6" s="161" t="s">
        <v>74</v>
      </c>
      <c r="E6" s="161" t="s">
        <v>74</v>
      </c>
      <c r="H6" s="262" t="s">
        <v>75</v>
      </c>
      <c r="I6" s="262">
        <v>4.5</v>
      </c>
      <c r="J6" s="262" t="s">
        <v>76</v>
      </c>
      <c r="K6" s="262">
        <v>1.5</v>
      </c>
    </row>
    <row r="7" spans="2:12" ht="26.25" thickBot="1" x14ac:dyDescent="0.3">
      <c r="B7" s="164" t="s">
        <v>77</v>
      </c>
      <c r="C7" s="161" t="s">
        <v>59</v>
      </c>
      <c r="D7" s="161" t="s">
        <v>78</v>
      </c>
      <c r="E7" s="161" t="s">
        <v>78</v>
      </c>
      <c r="H7" s="262"/>
      <c r="I7" s="262"/>
      <c r="J7" s="262"/>
      <c r="K7" s="262"/>
    </row>
    <row r="8" spans="2:12" ht="15.75" customHeight="1" thickBot="1" x14ac:dyDescent="0.3">
      <c r="B8" s="346" t="s">
        <v>25</v>
      </c>
      <c r="C8" s="346"/>
      <c r="D8" s="346"/>
      <c r="E8" s="346"/>
      <c r="H8" s="351"/>
      <c r="I8" s="351"/>
      <c r="J8" s="351"/>
      <c r="K8" s="351"/>
    </row>
    <row r="9" spans="2:12" ht="15.75" customHeight="1" thickBot="1" x14ac:dyDescent="0.3">
      <c r="B9" s="342" t="s">
        <v>79</v>
      </c>
      <c r="C9" s="165" t="s">
        <v>80</v>
      </c>
      <c r="D9" s="165" t="s">
        <v>81</v>
      </c>
      <c r="E9" s="161" t="s">
        <v>82</v>
      </c>
      <c r="H9" s="263" t="s">
        <v>83</v>
      </c>
      <c r="I9" s="262">
        <v>1.48</v>
      </c>
      <c r="J9" s="263" t="s">
        <v>84</v>
      </c>
      <c r="K9" s="262">
        <v>1.97</v>
      </c>
    </row>
    <row r="10" spans="2:12" ht="15.75" thickBot="1" x14ac:dyDescent="0.3">
      <c r="B10" s="342"/>
      <c r="C10" s="165" t="s">
        <v>85</v>
      </c>
      <c r="D10" s="165" t="s">
        <v>86</v>
      </c>
      <c r="E10" s="161" t="s">
        <v>87</v>
      </c>
      <c r="H10" s="263" t="s">
        <v>88</v>
      </c>
      <c r="I10" s="262">
        <v>2.0099999999999998</v>
      </c>
      <c r="J10" s="263" t="s">
        <v>89</v>
      </c>
      <c r="K10" s="262">
        <v>2.67</v>
      </c>
    </row>
    <row r="11" spans="2:12" ht="15.75" thickBot="1" x14ac:dyDescent="0.3">
      <c r="B11" s="342"/>
      <c r="C11" s="165" t="s">
        <v>90</v>
      </c>
      <c r="D11" s="165" t="s">
        <v>91</v>
      </c>
      <c r="E11" s="161" t="s">
        <v>92</v>
      </c>
      <c r="H11" s="263" t="s">
        <v>93</v>
      </c>
      <c r="I11" s="262">
        <v>1.61</v>
      </c>
      <c r="J11" s="263" t="s">
        <v>94</v>
      </c>
      <c r="K11" s="262">
        <v>2.14</v>
      </c>
    </row>
    <row r="12" spans="2:12" ht="15.75" customHeight="1" thickBot="1" x14ac:dyDescent="0.3">
      <c r="B12" s="347" t="s">
        <v>95</v>
      </c>
      <c r="C12" s="161" t="s">
        <v>30</v>
      </c>
      <c r="D12" s="161" t="s">
        <v>96</v>
      </c>
      <c r="E12" s="161" t="s">
        <v>97</v>
      </c>
      <c r="H12" s="263" t="s">
        <v>98</v>
      </c>
      <c r="I12" s="262">
        <v>2.29</v>
      </c>
      <c r="J12" s="263" t="s">
        <v>99</v>
      </c>
      <c r="K12" s="262">
        <v>3.05</v>
      </c>
    </row>
    <row r="13" spans="2:12" ht="15.75" thickBot="1" x14ac:dyDescent="0.3">
      <c r="B13" s="347"/>
      <c r="C13" s="161" t="s">
        <v>100</v>
      </c>
      <c r="D13" s="161" t="s">
        <v>101</v>
      </c>
      <c r="E13" s="161" t="s">
        <v>102</v>
      </c>
      <c r="H13" s="262" t="s">
        <v>103</v>
      </c>
      <c r="I13" s="262">
        <v>1.85</v>
      </c>
      <c r="J13" s="262" t="s">
        <v>104</v>
      </c>
      <c r="K13" s="262">
        <v>2.46</v>
      </c>
    </row>
    <row r="14" spans="2:12" ht="15.75" customHeight="1" thickBot="1" x14ac:dyDescent="0.3">
      <c r="B14" s="347" t="s">
        <v>105</v>
      </c>
      <c r="C14" s="161" t="s">
        <v>106</v>
      </c>
      <c r="D14" s="161" t="s">
        <v>107</v>
      </c>
      <c r="E14" s="161" t="s">
        <v>108</v>
      </c>
      <c r="H14" s="262" t="s">
        <v>109</v>
      </c>
      <c r="I14" s="262">
        <v>2.8</v>
      </c>
      <c r="J14" s="262" t="s">
        <v>110</v>
      </c>
      <c r="K14" s="262">
        <v>3.72</v>
      </c>
    </row>
    <row r="15" spans="2:12" ht="15.75" thickBot="1" x14ac:dyDescent="0.3">
      <c r="B15" s="347"/>
      <c r="C15" s="161" t="s">
        <v>111</v>
      </c>
      <c r="D15" s="161" t="s">
        <v>112</v>
      </c>
      <c r="E15" s="161" t="s">
        <v>113</v>
      </c>
      <c r="H15" s="262" t="s">
        <v>114</v>
      </c>
      <c r="I15" s="262">
        <v>0.89</v>
      </c>
      <c r="J15" s="262" t="s">
        <v>115</v>
      </c>
      <c r="K15" s="262">
        <v>1.18</v>
      </c>
    </row>
    <row r="16" spans="2:12" ht="15.75" thickBot="1" x14ac:dyDescent="0.3">
      <c r="B16" s="347"/>
      <c r="C16" s="161" t="s">
        <v>116</v>
      </c>
      <c r="D16" s="161" t="s">
        <v>117</v>
      </c>
      <c r="E16" s="161" t="s">
        <v>118</v>
      </c>
      <c r="H16" s="262" t="s">
        <v>119</v>
      </c>
      <c r="I16" s="262">
        <v>2.0299999999999998</v>
      </c>
      <c r="J16" s="262" t="s">
        <v>120</v>
      </c>
      <c r="K16" s="262">
        <v>2.7</v>
      </c>
    </row>
    <row r="17" spans="1:13" ht="15.75" thickBot="1" x14ac:dyDescent="0.3">
      <c r="B17" s="347"/>
      <c r="C17" s="161" t="s">
        <v>121</v>
      </c>
      <c r="D17" s="161" t="s">
        <v>122</v>
      </c>
      <c r="E17" s="161" t="s">
        <v>123</v>
      </c>
      <c r="H17" s="262" t="s">
        <v>124</v>
      </c>
      <c r="I17" s="262">
        <v>1.33</v>
      </c>
      <c r="J17" s="262" t="s">
        <v>125</v>
      </c>
      <c r="K17" s="262">
        <v>1.77</v>
      </c>
    </row>
    <row r="18" spans="1:13" ht="45.75" thickBot="1" x14ac:dyDescent="0.3">
      <c r="B18" s="347"/>
      <c r="C18" s="166" t="s">
        <v>126</v>
      </c>
      <c r="D18" s="161" t="s">
        <v>127</v>
      </c>
      <c r="E18" s="161" t="s">
        <v>128</v>
      </c>
      <c r="H18" s="262" t="s">
        <v>129</v>
      </c>
      <c r="I18" s="262">
        <v>0.72</v>
      </c>
      <c r="J18" s="262" t="s">
        <v>130</v>
      </c>
      <c r="K18" s="262">
        <v>0.95</v>
      </c>
    </row>
    <row r="19" spans="1:13" ht="26.25" thickBot="1" x14ac:dyDescent="0.3">
      <c r="B19" s="347"/>
      <c r="C19" s="161" t="s">
        <v>131</v>
      </c>
      <c r="D19" s="161" t="s">
        <v>132</v>
      </c>
      <c r="E19" s="161" t="s">
        <v>133</v>
      </c>
      <c r="H19" s="262" t="s">
        <v>134</v>
      </c>
      <c r="I19" s="262">
        <v>0.22</v>
      </c>
      <c r="J19" s="262" t="s">
        <v>135</v>
      </c>
      <c r="K19" s="262">
        <v>0.28999999999999998</v>
      </c>
    </row>
    <row r="20" spans="1:13" ht="15.75" customHeight="1" thickBot="1" x14ac:dyDescent="0.3">
      <c r="B20" s="347" t="s">
        <v>136</v>
      </c>
      <c r="C20" s="161" t="s">
        <v>137</v>
      </c>
      <c r="D20" s="161" t="s">
        <v>138</v>
      </c>
      <c r="E20" s="161" t="s">
        <v>139</v>
      </c>
      <c r="H20" s="262" t="s">
        <v>140</v>
      </c>
      <c r="I20" s="262">
        <v>2.5</v>
      </c>
      <c r="J20" s="262" t="s">
        <v>141</v>
      </c>
      <c r="K20" s="262">
        <v>3.33</v>
      </c>
    </row>
    <row r="21" spans="1:13" ht="15.75" thickBot="1" x14ac:dyDescent="0.3">
      <c r="B21" s="347"/>
      <c r="C21" s="161" t="s">
        <v>142</v>
      </c>
      <c r="D21" s="161" t="s">
        <v>143</v>
      </c>
      <c r="E21" s="161" t="s">
        <v>144</v>
      </c>
      <c r="H21" s="262" t="s">
        <v>145</v>
      </c>
      <c r="I21" s="262">
        <v>1.82</v>
      </c>
      <c r="J21" s="262" t="s">
        <v>146</v>
      </c>
      <c r="K21" s="262">
        <v>2.42</v>
      </c>
    </row>
    <row r="22" spans="1:13" ht="16.5" customHeight="1" thickBot="1" x14ac:dyDescent="0.3">
      <c r="B22" s="343" t="s">
        <v>147</v>
      </c>
      <c r="C22" s="343"/>
      <c r="D22" s="167" t="s">
        <v>148</v>
      </c>
      <c r="E22" s="168" t="s">
        <v>149</v>
      </c>
      <c r="H22" s="348"/>
      <c r="I22" s="348"/>
      <c r="J22" s="348"/>
      <c r="K22" s="348"/>
    </row>
    <row r="23" spans="1:13" ht="16.5" customHeight="1" x14ac:dyDescent="0.25">
      <c r="B23" s="349" t="s">
        <v>26</v>
      </c>
      <c r="C23" s="349"/>
      <c r="D23" s="349"/>
      <c r="E23" s="349"/>
      <c r="H23" s="348"/>
      <c r="I23" s="348"/>
      <c r="J23" s="348"/>
      <c r="K23" s="348"/>
    </row>
    <row r="24" spans="1:13" ht="15.75" customHeight="1" x14ac:dyDescent="0.25">
      <c r="A24" s="179"/>
      <c r="B24" s="344" t="s">
        <v>150</v>
      </c>
      <c r="C24" s="182" t="s">
        <v>151</v>
      </c>
      <c r="D24" s="182" t="s">
        <v>152</v>
      </c>
      <c r="E24" s="182" t="s">
        <v>153</v>
      </c>
      <c r="F24" s="183"/>
      <c r="G24" s="183"/>
      <c r="H24" s="184" t="s">
        <v>154</v>
      </c>
      <c r="I24" s="184">
        <v>1.1299999999999999</v>
      </c>
      <c r="J24" s="184" t="s">
        <v>155</v>
      </c>
      <c r="K24" s="184">
        <v>1.5</v>
      </c>
      <c r="L24" s="184"/>
      <c r="M24" s="179"/>
    </row>
    <row r="25" spans="1:13" ht="25.5" x14ac:dyDescent="0.25">
      <c r="A25" s="179"/>
      <c r="B25" s="344"/>
      <c r="C25" s="182" t="s">
        <v>156</v>
      </c>
      <c r="D25" s="182" t="s">
        <v>157</v>
      </c>
      <c r="E25" s="182" t="s">
        <v>158</v>
      </c>
      <c r="F25" s="183"/>
      <c r="G25" s="183"/>
      <c r="H25" s="184" t="s">
        <v>159</v>
      </c>
      <c r="I25" s="184">
        <v>0.91</v>
      </c>
      <c r="J25" s="184" t="s">
        <v>160</v>
      </c>
      <c r="K25" s="184">
        <v>1.21</v>
      </c>
      <c r="L25" s="184"/>
      <c r="M25" s="179"/>
    </row>
    <row r="26" spans="1:13" s="1" customFormat="1" x14ac:dyDescent="0.25">
      <c r="A26" s="179"/>
      <c r="B26" s="181"/>
      <c r="C26" s="181"/>
      <c r="D26" s="181"/>
      <c r="E26" s="181"/>
      <c r="F26" s="179"/>
      <c r="G26" s="179"/>
      <c r="H26" s="180"/>
      <c r="I26" s="180"/>
      <c r="J26" s="180"/>
      <c r="K26" s="180"/>
      <c r="L26" s="180"/>
      <c r="M26" s="179"/>
    </row>
    <row r="27" spans="1:13" s="1" customFormat="1" x14ac:dyDescent="0.25">
      <c r="A27" s="179"/>
      <c r="B27" s="181"/>
      <c r="C27" s="181"/>
      <c r="D27" s="181"/>
      <c r="E27" s="181"/>
      <c r="F27" s="179"/>
      <c r="G27" s="179"/>
      <c r="H27" s="180"/>
      <c r="I27" s="180"/>
      <c r="J27" s="180"/>
      <c r="K27" s="180"/>
      <c r="L27" s="180"/>
      <c r="M27" s="179"/>
    </row>
    <row r="28" spans="1:13" s="1" customFormat="1" x14ac:dyDescent="0.25">
      <c r="A28" s="179"/>
      <c r="B28" s="181"/>
      <c r="C28" s="181"/>
      <c r="D28" s="181"/>
      <c r="E28" s="181"/>
      <c r="F28" s="179"/>
      <c r="G28" s="179"/>
      <c r="H28" s="180"/>
      <c r="I28" s="180"/>
      <c r="J28" s="180"/>
      <c r="K28" s="180"/>
      <c r="L28" s="180"/>
      <c r="M28" s="179"/>
    </row>
    <row r="29" spans="1:13" s="1" customFormat="1" x14ac:dyDescent="0.25">
      <c r="A29" s="178"/>
      <c r="B29" s="152"/>
      <c r="C29" s="152"/>
      <c r="D29" s="152"/>
      <c r="E29" s="152"/>
      <c r="H29" s="4"/>
      <c r="I29" s="4"/>
      <c r="J29" s="4"/>
      <c r="K29" s="4"/>
      <c r="L29" s="4"/>
    </row>
    <row r="30" spans="1:13" s="1" customFormat="1" x14ac:dyDescent="0.25">
      <c r="B30" s="152"/>
      <c r="C30" s="152"/>
      <c r="D30" s="152"/>
      <c r="E30" s="152"/>
      <c r="H30" s="4"/>
      <c r="I30" s="4"/>
      <c r="J30" s="4"/>
      <c r="K30" s="4"/>
      <c r="L30" s="4"/>
    </row>
    <row r="31" spans="1:13" s="1" customFormat="1" ht="25.5" customHeight="1" x14ac:dyDescent="0.25">
      <c r="B31" s="345" t="s">
        <v>161</v>
      </c>
      <c r="C31" s="345"/>
      <c r="D31" s="346"/>
      <c r="E31" s="152"/>
      <c r="H31" s="159"/>
      <c r="I31" s="159"/>
      <c r="J31" s="4"/>
      <c r="K31" s="4"/>
      <c r="L31" s="4"/>
    </row>
    <row r="32" spans="1:13" s="1" customFormat="1" ht="15.75" customHeight="1" x14ac:dyDescent="0.25">
      <c r="B32" s="342" t="s">
        <v>95</v>
      </c>
      <c r="C32" s="165" t="s">
        <v>30</v>
      </c>
      <c r="D32" s="165" t="s">
        <v>162</v>
      </c>
      <c r="E32" s="152"/>
      <c r="H32" s="162" t="s">
        <v>163</v>
      </c>
      <c r="I32" s="162">
        <v>3.41</v>
      </c>
      <c r="J32" s="4"/>
      <c r="K32" s="4"/>
      <c r="L32" s="4"/>
    </row>
    <row r="33" spans="2:12" s="1" customFormat="1" ht="15.75" thickBot="1" x14ac:dyDescent="0.3">
      <c r="B33" s="342"/>
      <c r="C33" s="165" t="s">
        <v>100</v>
      </c>
      <c r="D33" s="165" t="s">
        <v>164</v>
      </c>
      <c r="E33" s="152"/>
      <c r="H33" s="162" t="s">
        <v>165</v>
      </c>
      <c r="I33" s="162">
        <v>3.24</v>
      </c>
      <c r="J33" s="4"/>
      <c r="K33" s="4"/>
      <c r="L33" s="4"/>
    </row>
    <row r="34" spans="2:12" s="1" customFormat="1" ht="15.75" customHeight="1" thickBot="1" x14ac:dyDescent="0.3">
      <c r="B34" s="345" t="s">
        <v>25</v>
      </c>
      <c r="C34" s="345"/>
      <c r="D34" s="346"/>
      <c r="E34" s="152"/>
      <c r="H34" s="234"/>
      <c r="I34" s="234"/>
      <c r="J34" s="4"/>
      <c r="K34" s="4"/>
      <c r="L34" s="4"/>
    </row>
    <row r="35" spans="2:12" s="1" customFormat="1" ht="15.75" customHeight="1" thickBot="1" x14ac:dyDescent="0.3">
      <c r="B35" s="342" t="s">
        <v>79</v>
      </c>
      <c r="C35" s="165" t="s">
        <v>166</v>
      </c>
      <c r="D35" s="165" t="s">
        <v>167</v>
      </c>
      <c r="E35" s="152"/>
      <c r="H35" s="162" t="s">
        <v>168</v>
      </c>
      <c r="I35" s="162">
        <v>2.42</v>
      </c>
      <c r="J35" s="4"/>
      <c r="K35" s="4"/>
      <c r="L35" s="4"/>
    </row>
    <row r="36" spans="2:12" s="1" customFormat="1" ht="15.75" thickBot="1" x14ac:dyDescent="0.3">
      <c r="B36" s="342"/>
      <c r="C36" s="165" t="s">
        <v>169</v>
      </c>
      <c r="D36" s="165" t="s">
        <v>170</v>
      </c>
      <c r="E36" s="152"/>
      <c r="H36" s="162" t="s">
        <v>171</v>
      </c>
      <c r="I36" s="162">
        <v>3.6</v>
      </c>
      <c r="J36" s="4"/>
      <c r="K36" s="4"/>
      <c r="L36" s="4"/>
    </row>
    <row r="37" spans="2:12" s="1" customFormat="1" ht="15.75" thickBot="1" x14ac:dyDescent="0.3">
      <c r="B37" s="342"/>
      <c r="C37" s="165" t="s">
        <v>172</v>
      </c>
      <c r="D37" s="165" t="s">
        <v>173</v>
      </c>
      <c r="E37" s="152"/>
      <c r="H37" s="162" t="s">
        <v>174</v>
      </c>
      <c r="I37" s="162">
        <v>2.91</v>
      </c>
      <c r="J37" s="4"/>
      <c r="K37" s="4"/>
      <c r="L37" s="4"/>
    </row>
    <row r="38" spans="2:12" s="1" customFormat="1" ht="15.75" thickBot="1" x14ac:dyDescent="0.3">
      <c r="B38" s="342"/>
      <c r="C38" s="161" t="s">
        <v>217</v>
      </c>
      <c r="D38" s="161" t="s">
        <v>218</v>
      </c>
      <c r="E38" s="152"/>
      <c r="H38" s="162" t="s">
        <v>219</v>
      </c>
      <c r="I38" s="162">
        <v>23.48</v>
      </c>
      <c r="J38" s="4"/>
      <c r="K38" s="4"/>
      <c r="L38" s="4"/>
    </row>
    <row r="39" spans="2:12" s="1" customFormat="1" ht="15.75" thickBot="1" x14ac:dyDescent="0.3">
      <c r="B39" s="342"/>
      <c r="C39" s="165" t="s">
        <v>175</v>
      </c>
      <c r="D39" s="165" t="s">
        <v>176</v>
      </c>
      <c r="E39" s="152"/>
      <c r="H39" s="162" t="s">
        <v>177</v>
      </c>
      <c r="I39" s="162">
        <v>1.9</v>
      </c>
      <c r="J39" s="4"/>
      <c r="K39" s="4"/>
      <c r="L39" s="4"/>
    </row>
    <row r="40" spans="2:12" s="1" customFormat="1" ht="15.75" thickBot="1" x14ac:dyDescent="0.3">
      <c r="B40" s="342"/>
      <c r="C40" s="165" t="s">
        <v>178</v>
      </c>
      <c r="D40" s="165" t="s">
        <v>179</v>
      </c>
      <c r="E40" s="152"/>
      <c r="H40" s="162" t="s">
        <v>180</v>
      </c>
      <c r="I40" s="162">
        <v>2.21</v>
      </c>
      <c r="J40" s="4"/>
      <c r="K40" s="4"/>
      <c r="L40" s="4"/>
    </row>
    <row r="41" spans="2:12" s="1" customFormat="1" ht="15.75" customHeight="1" thickBot="1" x14ac:dyDescent="0.3">
      <c r="B41" s="342" t="s">
        <v>136</v>
      </c>
      <c r="C41" s="165" t="s">
        <v>181</v>
      </c>
      <c r="D41" s="165" t="s">
        <v>182</v>
      </c>
      <c r="E41" s="152"/>
      <c r="H41" s="162" t="s">
        <v>183</v>
      </c>
      <c r="I41" s="162">
        <v>2.65</v>
      </c>
      <c r="J41" s="4"/>
      <c r="K41" s="4"/>
      <c r="L41" s="4"/>
    </row>
    <row r="42" spans="2:12" s="1" customFormat="1" ht="15.75" thickBot="1" x14ac:dyDescent="0.3">
      <c r="B42" s="342"/>
      <c r="C42" s="165" t="s">
        <v>184</v>
      </c>
      <c r="D42" s="165" t="s">
        <v>185</v>
      </c>
      <c r="E42" s="152"/>
      <c r="H42" s="162" t="s">
        <v>186</v>
      </c>
      <c r="I42" s="162">
        <v>1.88</v>
      </c>
      <c r="J42" s="4"/>
      <c r="K42" s="4"/>
      <c r="L42" s="4"/>
    </row>
    <row r="43" spans="2:12" s="1" customFormat="1" ht="15.75" customHeight="1" thickBot="1" x14ac:dyDescent="0.3">
      <c r="B43" s="342" t="s">
        <v>187</v>
      </c>
      <c r="C43" s="165" t="s">
        <v>106</v>
      </c>
      <c r="D43" s="165" t="s">
        <v>188</v>
      </c>
      <c r="E43" s="152"/>
      <c r="H43" s="162" t="s">
        <v>189</v>
      </c>
      <c r="I43" s="162">
        <v>4.8</v>
      </c>
      <c r="J43" s="4"/>
      <c r="K43" s="4"/>
      <c r="L43" s="4"/>
    </row>
    <row r="44" spans="2:12" s="1" customFormat="1" ht="15.75" thickBot="1" x14ac:dyDescent="0.3">
      <c r="B44" s="342"/>
      <c r="C44" s="165" t="s">
        <v>116</v>
      </c>
      <c r="D44" s="165" t="s">
        <v>179</v>
      </c>
      <c r="E44" s="152"/>
      <c r="H44" s="162" t="s">
        <v>190</v>
      </c>
      <c r="I44" s="162">
        <v>2.21</v>
      </c>
      <c r="J44" s="4"/>
      <c r="K44" s="4"/>
      <c r="L44" s="4"/>
    </row>
    <row r="45" spans="2:12" s="1" customFormat="1" ht="64.5" thickBot="1" x14ac:dyDescent="0.3">
      <c r="B45" s="342"/>
      <c r="C45" s="165" t="s">
        <v>126</v>
      </c>
      <c r="D45" s="165" t="s">
        <v>127</v>
      </c>
      <c r="E45" s="152"/>
      <c r="H45" s="162" t="s">
        <v>191</v>
      </c>
      <c r="I45" s="162">
        <v>0.72</v>
      </c>
      <c r="J45" s="4"/>
      <c r="K45" s="4"/>
      <c r="L45" s="4"/>
    </row>
    <row r="46" spans="2:12" s="1" customFormat="1" ht="26.25" thickBot="1" x14ac:dyDescent="0.3">
      <c r="B46" s="342"/>
      <c r="C46" s="161" t="s">
        <v>131</v>
      </c>
      <c r="D46" s="161" t="s">
        <v>132</v>
      </c>
      <c r="E46" s="152"/>
      <c r="H46" s="162" t="s">
        <v>192</v>
      </c>
      <c r="I46" s="162">
        <v>0.22</v>
      </c>
      <c r="J46" s="4"/>
      <c r="K46" s="4"/>
      <c r="L46" s="4"/>
    </row>
    <row r="47" spans="2:12" s="1" customFormat="1" ht="15.75" thickBot="1" x14ac:dyDescent="0.3">
      <c r="B47" s="342"/>
      <c r="C47" s="165" t="s">
        <v>193</v>
      </c>
      <c r="D47" s="165" t="s">
        <v>194</v>
      </c>
      <c r="E47" s="152"/>
      <c r="H47" s="162" t="s">
        <v>195</v>
      </c>
      <c r="I47" s="162">
        <v>1.98</v>
      </c>
      <c r="J47" s="4"/>
      <c r="K47" s="4"/>
      <c r="L47" s="4"/>
    </row>
    <row r="48" spans="2:12" s="1" customFormat="1" ht="15.75" thickBot="1" x14ac:dyDescent="0.3">
      <c r="B48" s="342"/>
      <c r="C48" s="161" t="s">
        <v>62</v>
      </c>
      <c r="D48" s="161" t="s">
        <v>196</v>
      </c>
      <c r="E48" s="152"/>
      <c r="H48" s="162" t="s">
        <v>197</v>
      </c>
      <c r="I48" s="162">
        <v>19.32</v>
      </c>
      <c r="J48" s="4"/>
      <c r="K48" s="4"/>
      <c r="L48" s="4"/>
    </row>
    <row r="49" spans="2:12" s="1" customFormat="1" ht="15.75" thickBot="1" x14ac:dyDescent="0.3">
      <c r="B49" s="342"/>
      <c r="C49" s="161" t="s">
        <v>198</v>
      </c>
      <c r="D49" s="161" t="s">
        <v>199</v>
      </c>
      <c r="E49" s="152"/>
      <c r="H49" s="162" t="s">
        <v>200</v>
      </c>
      <c r="I49" s="162">
        <v>5</v>
      </c>
      <c r="J49" s="4"/>
      <c r="K49" s="4"/>
      <c r="L49" s="4"/>
    </row>
    <row r="50" spans="2:12" s="1" customFormat="1" ht="16.5" customHeight="1" thickBot="1" x14ac:dyDescent="0.3">
      <c r="B50" s="343" t="s">
        <v>201</v>
      </c>
      <c r="C50" s="343"/>
      <c r="D50" s="167" t="s">
        <v>202</v>
      </c>
      <c r="E50" s="152"/>
      <c r="H50" s="234"/>
      <c r="I50" s="234"/>
      <c r="J50" s="4"/>
      <c r="K50" s="4"/>
      <c r="L50" s="4"/>
    </row>
    <row r="51" spans="2:12" s="1" customFormat="1" ht="16.5" customHeight="1" thickBot="1" x14ac:dyDescent="0.3">
      <c r="B51" s="343" t="s">
        <v>203</v>
      </c>
      <c r="C51" s="343"/>
      <c r="D51" s="167" t="s">
        <v>204</v>
      </c>
      <c r="E51" s="152"/>
      <c r="H51" s="234"/>
      <c r="I51" s="234"/>
      <c r="J51" s="4"/>
      <c r="K51" s="4"/>
      <c r="L51" s="4"/>
    </row>
    <row r="52" spans="2:12" s="183" customFormat="1" ht="15.75" customHeight="1" x14ac:dyDescent="0.25">
      <c r="B52" s="344" t="s">
        <v>150</v>
      </c>
      <c r="C52" s="182" t="s">
        <v>205</v>
      </c>
      <c r="D52" s="182" t="s">
        <v>206</v>
      </c>
      <c r="H52" s="184" t="s">
        <v>207</v>
      </c>
      <c r="I52" s="184"/>
      <c r="J52" s="184"/>
      <c r="K52" s="184"/>
      <c r="L52" s="184"/>
    </row>
    <row r="53" spans="2:12" s="183" customFormat="1" ht="25.5" x14ac:dyDescent="0.25">
      <c r="B53" s="344"/>
      <c r="C53" s="182" t="s">
        <v>208</v>
      </c>
      <c r="D53" s="182" t="s">
        <v>209</v>
      </c>
      <c r="H53" s="340" t="s">
        <v>246</v>
      </c>
      <c r="I53" s="341"/>
      <c r="J53" s="184"/>
      <c r="K53" s="184"/>
      <c r="L53" s="184"/>
    </row>
    <row r="54" spans="2:12" s="183" customFormat="1" x14ac:dyDescent="0.25">
      <c r="H54" s="195" t="s">
        <v>247</v>
      </c>
      <c r="I54" s="197">
        <v>2.1</v>
      </c>
      <c r="J54" s="184"/>
      <c r="K54" s="184"/>
      <c r="L54" s="184"/>
    </row>
    <row r="55" spans="2:12" s="1" customFormat="1" x14ac:dyDescent="0.25">
      <c r="B55" s="152"/>
      <c r="C55" s="152"/>
      <c r="D55" s="152"/>
      <c r="E55" s="152"/>
      <c r="H55" s="196" t="s">
        <v>248</v>
      </c>
      <c r="I55" s="196">
        <v>2.29</v>
      </c>
      <c r="J55" s="4"/>
      <c r="K55" s="4"/>
      <c r="L55" s="4"/>
    </row>
    <row r="56" spans="2:12" s="1" customFormat="1" x14ac:dyDescent="0.25">
      <c r="B56" s="152"/>
      <c r="C56" s="152"/>
      <c r="D56" s="152"/>
      <c r="E56" s="152"/>
      <c r="H56" s="196" t="s">
        <v>249</v>
      </c>
      <c r="I56" s="196">
        <v>4.5</v>
      </c>
      <c r="J56" s="4"/>
      <c r="K56" s="4"/>
      <c r="L56" s="4"/>
    </row>
    <row r="57" spans="2:12" s="1" customFormat="1" x14ac:dyDescent="0.25">
      <c r="B57" s="152"/>
      <c r="C57" s="152"/>
      <c r="D57" s="152"/>
      <c r="E57" s="152"/>
      <c r="H57" s="196" t="s">
        <v>250</v>
      </c>
      <c r="I57" s="196">
        <v>1.5</v>
      </c>
      <c r="J57" s="4"/>
      <c r="K57" s="4"/>
      <c r="L57" s="4"/>
    </row>
    <row r="58" spans="2:12" s="1" customFormat="1" x14ac:dyDescent="0.25">
      <c r="B58" s="152"/>
      <c r="C58" s="152"/>
      <c r="D58" s="152"/>
      <c r="E58" s="152"/>
      <c r="H58" s="196" t="s">
        <v>251</v>
      </c>
      <c r="I58" s="196">
        <v>2.71</v>
      </c>
      <c r="J58" s="4"/>
      <c r="K58" s="4"/>
      <c r="L58" s="4"/>
    </row>
    <row r="59" spans="2:12" s="1" customFormat="1" x14ac:dyDescent="0.25">
      <c r="B59" s="152"/>
      <c r="C59" s="152"/>
      <c r="D59" s="152"/>
      <c r="E59" s="152"/>
      <c r="H59" s="196" t="s">
        <v>252</v>
      </c>
      <c r="I59" s="196">
        <v>4.43</v>
      </c>
      <c r="J59" s="4"/>
      <c r="K59" s="4"/>
      <c r="L59" s="4"/>
    </row>
    <row r="60" spans="2:12" s="1" customFormat="1" x14ac:dyDescent="0.25">
      <c r="B60" s="152"/>
      <c r="C60" s="152"/>
      <c r="D60" s="152"/>
      <c r="E60" s="152"/>
      <c r="H60" s="196" t="s">
        <v>253</v>
      </c>
      <c r="I60" s="196">
        <v>6.53</v>
      </c>
      <c r="J60" s="4"/>
      <c r="K60" s="4"/>
      <c r="L60" s="4"/>
    </row>
    <row r="61" spans="2:12" s="1" customFormat="1" x14ac:dyDescent="0.25">
      <c r="B61" s="152"/>
      <c r="C61" s="152"/>
      <c r="D61" s="152"/>
      <c r="E61" s="152"/>
      <c r="H61" s="196" t="s">
        <v>254</v>
      </c>
      <c r="I61" s="196">
        <v>6.3</v>
      </c>
      <c r="J61" s="4"/>
      <c r="K61" s="4"/>
      <c r="L61" s="4"/>
    </row>
    <row r="62" spans="2:12" s="1" customFormat="1" x14ac:dyDescent="0.25">
      <c r="B62" s="152"/>
      <c r="C62" s="152"/>
      <c r="D62" s="152"/>
      <c r="E62" s="152"/>
      <c r="H62" s="196" t="s">
        <v>255</v>
      </c>
      <c r="I62" s="196">
        <v>5.1100000000000003</v>
      </c>
      <c r="J62" s="4"/>
      <c r="K62" s="4"/>
      <c r="L62" s="4"/>
    </row>
    <row r="63" spans="2:12" s="1" customFormat="1" x14ac:dyDescent="0.25">
      <c r="B63" s="152"/>
      <c r="C63" s="152"/>
      <c r="D63" s="152"/>
      <c r="E63" s="152"/>
      <c r="H63" s="196"/>
      <c r="I63" s="196"/>
      <c r="J63" s="4"/>
      <c r="K63" s="4"/>
      <c r="L63" s="4"/>
    </row>
    <row r="64" spans="2:12" s="1" customFormat="1" x14ac:dyDescent="0.25">
      <c r="B64" s="152"/>
      <c r="C64" s="152"/>
      <c r="D64" s="152"/>
      <c r="E64" s="152"/>
      <c r="H64" s="196"/>
      <c r="I64" s="196"/>
      <c r="J64" s="4"/>
      <c r="K64" s="4"/>
      <c r="L64" s="4"/>
    </row>
    <row r="65" spans="2:12" s="1" customFormat="1" x14ac:dyDescent="0.25">
      <c r="B65" s="152"/>
      <c r="C65" s="152"/>
      <c r="D65" s="152"/>
      <c r="E65" s="152"/>
      <c r="H65" s="196"/>
      <c r="I65" s="196"/>
      <c r="J65" s="4"/>
      <c r="K65" s="4"/>
      <c r="L65" s="4"/>
    </row>
    <row r="66" spans="2:12" s="1" customFormat="1" x14ac:dyDescent="0.25">
      <c r="B66" s="152"/>
      <c r="C66" s="152"/>
      <c r="D66" s="152"/>
      <c r="E66" s="152"/>
      <c r="H66" s="196"/>
      <c r="I66" s="196"/>
      <c r="J66" s="4"/>
      <c r="K66" s="4"/>
      <c r="L66" s="4"/>
    </row>
    <row r="67" spans="2:12" s="1" customFormat="1" x14ac:dyDescent="0.25">
      <c r="B67" s="152"/>
      <c r="C67" s="152"/>
      <c r="D67" s="152"/>
      <c r="E67" s="152"/>
      <c r="H67" s="196"/>
      <c r="I67" s="196"/>
      <c r="J67" s="4"/>
      <c r="K67" s="4"/>
      <c r="L67" s="4"/>
    </row>
    <row r="68" spans="2:12" s="1" customFormat="1" x14ac:dyDescent="0.25">
      <c r="B68" s="152"/>
      <c r="C68" s="152"/>
      <c r="D68" s="152"/>
      <c r="E68" s="152"/>
      <c r="H68" s="196"/>
      <c r="I68" s="196"/>
      <c r="J68" s="4"/>
      <c r="K68" s="4"/>
      <c r="L68" s="4"/>
    </row>
    <row r="69" spans="2:12" s="1" customFormat="1" x14ac:dyDescent="0.25">
      <c r="B69" s="152"/>
      <c r="C69" s="152"/>
      <c r="D69" s="152"/>
      <c r="E69" s="152"/>
      <c r="H69" s="196"/>
      <c r="I69" s="196"/>
      <c r="J69" s="4"/>
      <c r="K69" s="4"/>
      <c r="L69" s="4"/>
    </row>
  </sheetData>
  <sheetProtection algorithmName="SHA-512" hashValue="BIRDjcuf5Hha5BWKusOSGTlpd/YONspOTzn/DmJDHz+qLcWYJJLoxUeSvvpLSDihpAjXns5HniNKoGrKi8wt2A==" saltValue="3GO2M2n2Q3hA9yAgqA6bog==" spinCount="100000" sheet="1" objects="1" scenarios="1"/>
  <mergeCells count="22">
    <mergeCell ref="B3:E3"/>
    <mergeCell ref="H3:K3"/>
    <mergeCell ref="B8:E8"/>
    <mergeCell ref="H8:K8"/>
    <mergeCell ref="B9:B11"/>
    <mergeCell ref="B12:B13"/>
    <mergeCell ref="B14:B19"/>
    <mergeCell ref="B20:B21"/>
    <mergeCell ref="B22:C22"/>
    <mergeCell ref="H22:K23"/>
    <mergeCell ref="B23:E23"/>
    <mergeCell ref="B24:B25"/>
    <mergeCell ref="B31:D31"/>
    <mergeCell ref="B32:B33"/>
    <mergeCell ref="B34:D34"/>
    <mergeCell ref="B35:B40"/>
    <mergeCell ref="H53:I53"/>
    <mergeCell ref="B41:B42"/>
    <mergeCell ref="B43:B49"/>
    <mergeCell ref="B50:C50"/>
    <mergeCell ref="B51:C51"/>
    <mergeCell ref="B52:B53"/>
  </mergeCells>
  <pageMargins left="0.7" right="0.7" top="0.75" bottom="0.75" header="0.511811023622047" footer="0.511811023622047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35"/>
  <sheetViews>
    <sheetView zoomScaleNormal="100" workbookViewId="0">
      <selection activeCell="E26" sqref="E26"/>
    </sheetView>
  </sheetViews>
  <sheetFormatPr baseColWidth="10" defaultColWidth="10.7109375" defaultRowHeight="15" x14ac:dyDescent="0.25"/>
  <cols>
    <col min="1" max="1" width="10.7109375" style="169"/>
    <col min="2" max="2" width="24.28515625" style="169" customWidth="1"/>
    <col min="3" max="3" width="16.42578125" style="169" customWidth="1"/>
    <col min="4" max="1024" width="10.7109375" style="169"/>
  </cols>
  <sheetData>
    <row r="1" spans="1:40" x14ac:dyDescent="0.2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</row>
    <row r="2" spans="1:40" x14ac:dyDescent="0.25">
      <c r="A2" s="102"/>
      <c r="B2" s="352" t="s">
        <v>210</v>
      </c>
      <c r="C2" s="35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</row>
    <row r="3" spans="1:40" x14ac:dyDescent="0.25">
      <c r="A3" s="102"/>
      <c r="B3" s="170" t="s">
        <v>211</v>
      </c>
      <c r="C3" s="170">
        <f>COUNTA(Haies!C18:C27)</f>
        <v>1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</row>
    <row r="4" spans="1:40" x14ac:dyDescent="0.25">
      <c r="A4" s="102"/>
      <c r="B4" s="170" t="s">
        <v>212</v>
      </c>
      <c r="C4" s="170">
        <f>Haies!D28</f>
        <v>100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</row>
    <row r="5" spans="1:40" x14ac:dyDescent="0.25">
      <c r="A5" s="102"/>
      <c r="B5" s="170" t="s">
        <v>213</v>
      </c>
      <c r="C5" s="170">
        <f>Haies!H28</f>
        <v>100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</row>
    <row r="6" spans="1:40" ht="15.75" x14ac:dyDescent="0.25">
      <c r="A6" s="102"/>
      <c r="B6" s="171" t="s">
        <v>41</v>
      </c>
      <c r="C6" s="172">
        <f>Haies!D63</f>
        <v>70</v>
      </c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</row>
    <row r="7" spans="1:40" ht="15.75" x14ac:dyDescent="0.25">
      <c r="A7" s="102"/>
      <c r="B7" s="171" t="s">
        <v>42</v>
      </c>
      <c r="C7" s="173">
        <f>Haies!D64</f>
        <v>1113.1500000000001</v>
      </c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</row>
    <row r="8" spans="1:40" ht="15.75" x14ac:dyDescent="0.25">
      <c r="A8" s="102"/>
      <c r="B8" s="171" t="s">
        <v>276</v>
      </c>
      <c r="C8" s="173">
        <f>Haies!D65</f>
        <v>112.99999999999999</v>
      </c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</row>
    <row r="9" spans="1:40" x14ac:dyDescent="0.25">
      <c r="A9" s="102"/>
      <c r="B9" s="170" t="s">
        <v>214</v>
      </c>
      <c r="C9" s="173">
        <f>Haies!C61</f>
        <v>1296.1500000000001</v>
      </c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</row>
    <row r="10" spans="1:40" x14ac:dyDescent="0.25">
      <c r="A10" s="102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</row>
    <row r="11" spans="1:40" x14ac:dyDescent="0.25">
      <c r="A11" s="102"/>
      <c r="B11" s="102"/>
      <c r="C11" s="102"/>
      <c r="D11" s="102"/>
      <c r="E11" s="217"/>
      <c r="F11" s="217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</row>
    <row r="12" spans="1:40" x14ac:dyDescent="0.25">
      <c r="A12" s="102"/>
      <c r="B12" s="352" t="s">
        <v>215</v>
      </c>
      <c r="C12" s="352"/>
      <c r="D12" s="102"/>
      <c r="E12" s="221"/>
      <c r="F12" s="218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</row>
    <row r="13" spans="1:40" x14ac:dyDescent="0.25">
      <c r="A13" s="102"/>
      <c r="B13" s="170" t="s">
        <v>213</v>
      </c>
      <c r="C13" s="170">
        <f>Agroforesterie!E24</f>
        <v>70</v>
      </c>
      <c r="D13" s="102"/>
      <c r="E13" s="222"/>
      <c r="F13" s="219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</row>
    <row r="14" spans="1:40" x14ac:dyDescent="0.25">
      <c r="A14" s="102"/>
      <c r="B14" s="170" t="s">
        <v>49</v>
      </c>
      <c r="C14" s="170">
        <f>Agroforesterie!D24</f>
        <v>0.5</v>
      </c>
      <c r="D14" s="102"/>
      <c r="E14" s="222"/>
      <c r="F14" s="219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</row>
    <row r="15" spans="1:40" ht="15.75" x14ac:dyDescent="0.25">
      <c r="A15" s="102"/>
      <c r="B15" s="171" t="s">
        <v>41</v>
      </c>
      <c r="C15" s="172">
        <f>Agroforesterie!D36</f>
        <v>1147.8000000000002</v>
      </c>
      <c r="D15" s="102"/>
      <c r="E15" s="222"/>
      <c r="F15" s="219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</row>
    <row r="16" spans="1:40" ht="15.75" x14ac:dyDescent="0.25">
      <c r="A16" s="102"/>
      <c r="B16" s="171" t="s">
        <v>42</v>
      </c>
      <c r="C16" s="172">
        <f>Agroforesterie!D37</f>
        <v>2397.5</v>
      </c>
      <c r="D16" s="102"/>
      <c r="E16" s="222"/>
      <c r="F16" s="219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</row>
    <row r="17" spans="1:40" ht="15.75" x14ac:dyDescent="0.25">
      <c r="A17" s="102"/>
      <c r="B17" s="171" t="s">
        <v>276</v>
      </c>
      <c r="C17" s="172">
        <f>Agroforesterie!D38</f>
        <v>379.4</v>
      </c>
      <c r="D17" s="102"/>
      <c r="E17" s="222"/>
      <c r="F17" s="220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</row>
    <row r="18" spans="1:40" ht="15.75" x14ac:dyDescent="0.25">
      <c r="A18" s="102"/>
      <c r="B18" s="174" t="s">
        <v>214</v>
      </c>
      <c r="C18" s="172">
        <f>Agroforesterie!D39</f>
        <v>3924.7000000000003</v>
      </c>
      <c r="D18" s="102"/>
      <c r="E18" s="222"/>
      <c r="F18" s="220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</row>
    <row r="19" spans="1:40" ht="15.75" x14ac:dyDescent="0.25">
      <c r="A19" s="102"/>
      <c r="B19" s="214"/>
      <c r="C19" s="215"/>
      <c r="D19" s="102"/>
      <c r="E19" s="223"/>
      <c r="F19" s="217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</row>
    <row r="20" spans="1:40" x14ac:dyDescent="0.25">
      <c r="A20" s="102"/>
      <c r="B20" s="352" t="s">
        <v>246</v>
      </c>
      <c r="C20" s="35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</row>
    <row r="21" spans="1:40" x14ac:dyDescent="0.25">
      <c r="A21" s="102"/>
      <c r="B21" s="170" t="s">
        <v>271</v>
      </c>
      <c r="C21" s="170">
        <f>RNA!D24</f>
        <v>100</v>
      </c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</row>
    <row r="22" spans="1:40" ht="15.75" x14ac:dyDescent="0.25">
      <c r="A22" s="102"/>
      <c r="B22" s="171" t="s">
        <v>272</v>
      </c>
      <c r="C22" s="216">
        <f>SUM(RNA!E24,RNA!G24,RNA!I24,RNA!K24,RNA!M24,RNA!O24,RNA!Q24,RNA!S24,RNA!U24)</f>
        <v>6</v>
      </c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</row>
    <row r="23" spans="1:40" ht="15.75" x14ac:dyDescent="0.25">
      <c r="A23" s="102"/>
      <c r="B23" s="174" t="s">
        <v>214</v>
      </c>
      <c r="C23" s="172">
        <f>RNA!D30</f>
        <v>2792.0299999999997</v>
      </c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</row>
    <row r="24" spans="1:40" ht="15.75" x14ac:dyDescent="0.25">
      <c r="A24" s="102"/>
      <c r="B24" s="214"/>
      <c r="C24" s="215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</row>
    <row r="25" spans="1:40" ht="15.75" x14ac:dyDescent="0.25">
      <c r="A25" s="102"/>
      <c r="B25" s="214"/>
      <c r="C25" s="224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</row>
    <row r="26" spans="1:40" x14ac:dyDescent="0.25">
      <c r="A26" s="102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</row>
    <row r="27" spans="1:40" x14ac:dyDescent="0.25">
      <c r="A27" s="102"/>
      <c r="B27" s="170" t="s">
        <v>216</v>
      </c>
      <c r="C27" s="185">
        <f>SUM(C9+C18+C23)</f>
        <v>8012.88</v>
      </c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</row>
    <row r="28" spans="1:40" x14ac:dyDescent="0.25">
      <c r="A28" s="102"/>
      <c r="B28" s="170" t="s">
        <v>277</v>
      </c>
      <c r="C28" s="227">
        <f>(Haies!F28*0.001)+Agroforesterie!D24+(RNA!D24*0.001)</f>
        <v>0.7</v>
      </c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</row>
    <row r="29" spans="1:40" x14ac:dyDescent="0.25">
      <c r="A29" s="102"/>
      <c r="B29" s="170" t="s">
        <v>240</v>
      </c>
      <c r="C29" s="228">
        <f>C5+C13</f>
        <v>170</v>
      </c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</row>
    <row r="30" spans="1:40" x14ac:dyDescent="0.25">
      <c r="A30" s="102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</row>
    <row r="31" spans="1:40" x14ac:dyDescent="0.25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</row>
    <row r="32" spans="1:40" x14ac:dyDescent="0.25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</row>
    <row r="33" spans="1:40" x14ac:dyDescent="0.25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</row>
    <row r="34" spans="1:40" x14ac:dyDescent="0.25">
      <c r="A34" s="102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</row>
    <row r="35" spans="1:40" x14ac:dyDescent="0.25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</row>
    <row r="36" spans="1:40" x14ac:dyDescent="0.25">
      <c r="A36" s="102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</row>
    <row r="37" spans="1:40" x14ac:dyDescent="0.25">
      <c r="A37" s="102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</row>
    <row r="38" spans="1:40" x14ac:dyDescent="0.25">
      <c r="A38" s="102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</row>
    <row r="39" spans="1:40" x14ac:dyDescent="0.25">
      <c r="A39" s="102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</row>
    <row r="40" spans="1:40" x14ac:dyDescent="0.25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</row>
    <row r="41" spans="1:40" x14ac:dyDescent="0.25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</row>
    <row r="42" spans="1:40" x14ac:dyDescent="0.25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</row>
    <row r="43" spans="1:40" x14ac:dyDescent="0.25">
      <c r="A43" s="102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</row>
    <row r="44" spans="1:40" x14ac:dyDescent="0.25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</row>
    <row r="45" spans="1:40" x14ac:dyDescent="0.25">
      <c r="A45" s="102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</row>
    <row r="46" spans="1:40" x14ac:dyDescent="0.25">
      <c r="A46" s="102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</row>
    <row r="47" spans="1:40" x14ac:dyDescent="0.25">
      <c r="A47" s="102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</row>
    <row r="48" spans="1:40" x14ac:dyDescent="0.25">
      <c r="A48" s="102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</row>
    <row r="49" spans="1:40" x14ac:dyDescent="0.25">
      <c r="A49" s="102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</row>
    <row r="50" spans="1:40" x14ac:dyDescent="0.25">
      <c r="A50" s="102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</row>
    <row r="51" spans="1:40" x14ac:dyDescent="0.25">
      <c r="A51" s="102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</row>
    <row r="52" spans="1:40" x14ac:dyDescent="0.25">
      <c r="A52" s="102"/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</row>
    <row r="53" spans="1:40" x14ac:dyDescent="0.25">
      <c r="A53" s="102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</row>
    <row r="54" spans="1:40" x14ac:dyDescent="0.25">
      <c r="A54" s="102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</row>
    <row r="55" spans="1:40" x14ac:dyDescent="0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</row>
    <row r="56" spans="1:40" x14ac:dyDescent="0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</row>
    <row r="57" spans="1:40" x14ac:dyDescent="0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</row>
    <row r="58" spans="1:40" x14ac:dyDescent="0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</row>
    <row r="59" spans="1:40" x14ac:dyDescent="0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</row>
    <row r="60" spans="1:40" x14ac:dyDescent="0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</row>
    <row r="61" spans="1:40" x14ac:dyDescent="0.25">
      <c r="A61" s="102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</row>
    <row r="62" spans="1:40" x14ac:dyDescent="0.25">
      <c r="A62" s="102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</row>
    <row r="63" spans="1:40" x14ac:dyDescent="0.25">
      <c r="A63" s="102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</row>
    <row r="64" spans="1:40" x14ac:dyDescent="0.25">
      <c r="A64" s="102"/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</row>
    <row r="65" spans="1:40" x14ac:dyDescent="0.25">
      <c r="A65" s="102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</row>
    <row r="66" spans="1:40" x14ac:dyDescent="0.25">
      <c r="A66" s="102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</row>
    <row r="67" spans="1:40" x14ac:dyDescent="0.25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</row>
    <row r="68" spans="1:40" x14ac:dyDescent="0.25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</row>
    <row r="69" spans="1:40" x14ac:dyDescent="0.2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</row>
    <row r="70" spans="1:40" x14ac:dyDescent="0.25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</row>
    <row r="71" spans="1:40" x14ac:dyDescent="0.25">
      <c r="A71" s="102"/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</row>
    <row r="72" spans="1:40" x14ac:dyDescent="0.25">
      <c r="A72" s="102"/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</row>
    <row r="73" spans="1:40" x14ac:dyDescent="0.25">
      <c r="A73" s="102"/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</row>
    <row r="74" spans="1:40" x14ac:dyDescent="0.25">
      <c r="A74" s="102"/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</row>
    <row r="75" spans="1:40" x14ac:dyDescent="0.25">
      <c r="A75" s="102"/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</row>
    <row r="76" spans="1:40" x14ac:dyDescent="0.25">
      <c r="A76" s="102"/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</row>
    <row r="77" spans="1:40" x14ac:dyDescent="0.25">
      <c r="A77" s="102"/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</row>
    <row r="78" spans="1:40" x14ac:dyDescent="0.25">
      <c r="A78" s="102"/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</row>
    <row r="79" spans="1:40" x14ac:dyDescent="0.25">
      <c r="A79" s="102"/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</row>
    <row r="80" spans="1:40" x14ac:dyDescent="0.25">
      <c r="A80" s="102"/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</row>
    <row r="81" spans="1:40" x14ac:dyDescent="0.25">
      <c r="A81" s="102"/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</row>
    <row r="82" spans="1:40" x14ac:dyDescent="0.25">
      <c r="A82" s="102"/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</row>
    <row r="83" spans="1:40" x14ac:dyDescent="0.25">
      <c r="A83" s="102"/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</row>
    <row r="84" spans="1:40" x14ac:dyDescent="0.25">
      <c r="A84" s="102"/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</row>
    <row r="85" spans="1:40" x14ac:dyDescent="0.25">
      <c r="A85" s="102"/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N85" s="102"/>
    </row>
    <row r="86" spans="1:40" x14ac:dyDescent="0.25">
      <c r="A86" s="102"/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</row>
    <row r="87" spans="1:40" x14ac:dyDescent="0.25">
      <c r="A87" s="102"/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  <c r="AN87" s="102"/>
    </row>
    <row r="88" spans="1:40" x14ac:dyDescent="0.25">
      <c r="A88" s="102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</row>
    <row r="89" spans="1:40" x14ac:dyDescent="0.25">
      <c r="A89" s="102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</row>
    <row r="90" spans="1:40" x14ac:dyDescent="0.25">
      <c r="A90" s="102"/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  <c r="AN90" s="102"/>
    </row>
    <row r="91" spans="1:40" x14ac:dyDescent="0.25">
      <c r="A91" s="102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</row>
    <row r="92" spans="1:40" x14ac:dyDescent="0.25">
      <c r="A92" s="102"/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N92" s="102"/>
    </row>
    <row r="93" spans="1:40" x14ac:dyDescent="0.25">
      <c r="A93" s="102"/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  <c r="AL93" s="102"/>
      <c r="AM93" s="102"/>
      <c r="AN93" s="102"/>
    </row>
    <row r="94" spans="1:40" x14ac:dyDescent="0.25">
      <c r="A94" s="102"/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02"/>
      <c r="AK94" s="102"/>
      <c r="AL94" s="102"/>
      <c r="AM94" s="102"/>
      <c r="AN94" s="102"/>
    </row>
    <row r="95" spans="1:40" x14ac:dyDescent="0.25">
      <c r="A95" s="102"/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02"/>
      <c r="AK95" s="102"/>
      <c r="AL95" s="102"/>
      <c r="AM95" s="102"/>
      <c r="AN95" s="102"/>
    </row>
    <row r="96" spans="1:40" x14ac:dyDescent="0.25">
      <c r="A96" s="102"/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02"/>
      <c r="AL96" s="102"/>
      <c r="AM96" s="102"/>
      <c r="AN96" s="102"/>
    </row>
    <row r="97" spans="1:40" x14ac:dyDescent="0.25">
      <c r="A97" s="102"/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02"/>
      <c r="AK97" s="102"/>
      <c r="AL97" s="102"/>
      <c r="AM97" s="102"/>
      <c r="AN97" s="102"/>
    </row>
    <row r="98" spans="1:40" x14ac:dyDescent="0.25">
      <c r="A98" s="102"/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  <c r="AD98" s="102"/>
      <c r="AE98" s="102"/>
      <c r="AF98" s="102"/>
      <c r="AG98" s="102"/>
      <c r="AH98" s="102"/>
      <c r="AI98" s="102"/>
      <c r="AJ98" s="102"/>
      <c r="AK98" s="102"/>
      <c r="AL98" s="102"/>
      <c r="AM98" s="102"/>
      <c r="AN98" s="102"/>
    </row>
    <row r="99" spans="1:40" x14ac:dyDescent="0.25">
      <c r="A99" s="102"/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2"/>
      <c r="AK99" s="102"/>
      <c r="AL99" s="102"/>
      <c r="AM99" s="102"/>
      <c r="AN99" s="102"/>
    </row>
    <row r="100" spans="1:40" x14ac:dyDescent="0.25">
      <c r="A100" s="102"/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</row>
    <row r="101" spans="1:40" x14ac:dyDescent="0.25">
      <c r="A101" s="102"/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J101" s="102"/>
      <c r="AK101" s="102"/>
      <c r="AL101" s="102"/>
      <c r="AM101" s="102"/>
      <c r="AN101" s="102"/>
    </row>
    <row r="102" spans="1:40" x14ac:dyDescent="0.25">
      <c r="A102" s="102"/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2"/>
      <c r="AF102" s="102"/>
      <c r="AG102" s="102"/>
      <c r="AH102" s="102"/>
      <c r="AI102" s="102"/>
      <c r="AJ102" s="102"/>
      <c r="AK102" s="102"/>
      <c r="AL102" s="102"/>
      <c r="AM102" s="102"/>
      <c r="AN102" s="102"/>
    </row>
    <row r="103" spans="1:40" x14ac:dyDescent="0.25">
      <c r="A103" s="102"/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102"/>
      <c r="AH103" s="102"/>
      <c r="AI103" s="102"/>
      <c r="AJ103" s="102"/>
      <c r="AK103" s="102"/>
      <c r="AL103" s="102"/>
      <c r="AM103" s="102"/>
      <c r="AN103" s="102"/>
    </row>
    <row r="104" spans="1:40" x14ac:dyDescent="0.25">
      <c r="A104" s="102"/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02"/>
      <c r="AK104" s="102"/>
      <c r="AL104" s="102"/>
      <c r="AM104" s="102"/>
      <c r="AN104" s="102"/>
    </row>
    <row r="105" spans="1:40" x14ac:dyDescent="0.25">
      <c r="A105" s="102"/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02"/>
      <c r="AK105" s="102"/>
      <c r="AL105" s="102"/>
      <c r="AM105" s="102"/>
      <c r="AN105" s="102"/>
    </row>
    <row r="106" spans="1:40" x14ac:dyDescent="0.25">
      <c r="A106" s="102"/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  <c r="AH106" s="102"/>
      <c r="AI106" s="102"/>
      <c r="AJ106" s="102"/>
      <c r="AK106" s="102"/>
      <c r="AL106" s="102"/>
      <c r="AM106" s="102"/>
      <c r="AN106" s="102"/>
    </row>
    <row r="107" spans="1:40" x14ac:dyDescent="0.25">
      <c r="A107" s="102"/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102"/>
      <c r="AG107" s="102"/>
      <c r="AH107" s="102"/>
      <c r="AI107" s="102"/>
      <c r="AJ107" s="102"/>
      <c r="AK107" s="102"/>
      <c r="AL107" s="102"/>
      <c r="AM107" s="102"/>
      <c r="AN107" s="102"/>
    </row>
    <row r="108" spans="1:40" x14ac:dyDescent="0.25">
      <c r="A108" s="102"/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102"/>
      <c r="AJ108" s="102"/>
      <c r="AK108" s="102"/>
      <c r="AL108" s="102"/>
      <c r="AM108" s="102"/>
      <c r="AN108" s="102"/>
    </row>
    <row r="109" spans="1:40" x14ac:dyDescent="0.25">
      <c r="A109" s="102"/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</row>
    <row r="110" spans="1:40" x14ac:dyDescent="0.25">
      <c r="A110" s="102"/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  <c r="AD110" s="102"/>
      <c r="AE110" s="102"/>
      <c r="AF110" s="102"/>
      <c r="AG110" s="102"/>
      <c r="AH110" s="102"/>
      <c r="AI110" s="102"/>
      <c r="AJ110" s="102"/>
      <c r="AK110" s="102"/>
      <c r="AL110" s="102"/>
      <c r="AM110" s="102"/>
      <c r="AN110" s="102"/>
    </row>
    <row r="111" spans="1:40" x14ac:dyDescent="0.25">
      <c r="A111" s="102"/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02"/>
      <c r="AC111" s="102"/>
      <c r="AD111" s="102"/>
      <c r="AE111" s="102"/>
      <c r="AF111" s="102"/>
      <c r="AG111" s="102"/>
      <c r="AH111" s="102"/>
      <c r="AI111" s="102"/>
      <c r="AJ111" s="102"/>
      <c r="AK111" s="102"/>
      <c r="AL111" s="102"/>
      <c r="AM111" s="102"/>
      <c r="AN111" s="102"/>
    </row>
    <row r="112" spans="1:40" x14ac:dyDescent="0.25">
      <c r="A112" s="102"/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2"/>
      <c r="AF112" s="102"/>
      <c r="AG112" s="102"/>
      <c r="AH112" s="102"/>
      <c r="AI112" s="102"/>
      <c r="AJ112" s="102"/>
      <c r="AK112" s="102"/>
      <c r="AL112" s="102"/>
      <c r="AM112" s="102"/>
      <c r="AN112" s="102"/>
    </row>
    <row r="113" spans="1:40" x14ac:dyDescent="0.25">
      <c r="A113" s="102"/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  <c r="AA113" s="102"/>
      <c r="AB113" s="102"/>
      <c r="AC113" s="102"/>
      <c r="AD113" s="102"/>
      <c r="AE113" s="102"/>
      <c r="AF113" s="102"/>
      <c r="AG113" s="102"/>
      <c r="AH113" s="102"/>
      <c r="AI113" s="102"/>
      <c r="AJ113" s="102"/>
      <c r="AK113" s="102"/>
      <c r="AL113" s="102"/>
      <c r="AM113" s="102"/>
      <c r="AN113" s="102"/>
    </row>
    <row r="114" spans="1:40" x14ac:dyDescent="0.25">
      <c r="A114" s="102"/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  <c r="AA114" s="102"/>
      <c r="AB114" s="102"/>
      <c r="AC114" s="102"/>
      <c r="AD114" s="102"/>
      <c r="AE114" s="102"/>
      <c r="AF114" s="102"/>
      <c r="AG114" s="102"/>
      <c r="AH114" s="102"/>
      <c r="AI114" s="102"/>
      <c r="AJ114" s="102"/>
      <c r="AK114" s="102"/>
      <c r="AL114" s="102"/>
      <c r="AM114" s="102"/>
      <c r="AN114" s="102"/>
    </row>
    <row r="115" spans="1:40" x14ac:dyDescent="0.25">
      <c r="A115" s="102"/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  <c r="AA115" s="102"/>
      <c r="AB115" s="102"/>
      <c r="AC115" s="102"/>
      <c r="AD115" s="102"/>
      <c r="AE115" s="102"/>
      <c r="AF115" s="102"/>
      <c r="AG115" s="102"/>
      <c r="AH115" s="102"/>
      <c r="AI115" s="102"/>
      <c r="AJ115" s="102"/>
      <c r="AK115" s="102"/>
      <c r="AL115" s="102"/>
      <c r="AM115" s="102"/>
      <c r="AN115" s="102"/>
    </row>
    <row r="116" spans="1:40" x14ac:dyDescent="0.25">
      <c r="A116" s="102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  <c r="AA116" s="102"/>
      <c r="AB116" s="102"/>
      <c r="AC116" s="102"/>
      <c r="AD116" s="102"/>
      <c r="AE116" s="102"/>
      <c r="AF116" s="102"/>
      <c r="AG116" s="102"/>
      <c r="AH116" s="102"/>
      <c r="AI116" s="102"/>
      <c r="AJ116" s="102"/>
      <c r="AK116" s="102"/>
      <c r="AL116" s="102"/>
      <c r="AM116" s="102"/>
      <c r="AN116" s="102"/>
    </row>
    <row r="117" spans="1:40" x14ac:dyDescent="0.25">
      <c r="A117" s="102"/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  <c r="Z117" s="102"/>
      <c r="AA117" s="102"/>
      <c r="AB117" s="102"/>
      <c r="AC117" s="102"/>
      <c r="AD117" s="102"/>
      <c r="AE117" s="102"/>
      <c r="AF117" s="102"/>
      <c r="AG117" s="102"/>
      <c r="AH117" s="102"/>
      <c r="AI117" s="102"/>
      <c r="AJ117" s="102"/>
      <c r="AK117" s="102"/>
      <c r="AL117" s="102"/>
      <c r="AM117" s="102"/>
      <c r="AN117" s="102"/>
    </row>
    <row r="118" spans="1:40" x14ac:dyDescent="0.25">
      <c r="A118" s="102"/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  <c r="AA118" s="102"/>
      <c r="AB118" s="102"/>
      <c r="AC118" s="102"/>
      <c r="AD118" s="102"/>
      <c r="AE118" s="102"/>
      <c r="AF118" s="102"/>
      <c r="AG118" s="102"/>
      <c r="AH118" s="102"/>
      <c r="AI118" s="102"/>
      <c r="AJ118" s="102"/>
      <c r="AK118" s="102"/>
      <c r="AL118" s="102"/>
      <c r="AM118" s="102"/>
      <c r="AN118" s="102"/>
    </row>
    <row r="119" spans="1:40" x14ac:dyDescent="0.25">
      <c r="A119" s="102"/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  <c r="AA119" s="102"/>
      <c r="AB119" s="102"/>
      <c r="AC119" s="102"/>
      <c r="AD119" s="102"/>
      <c r="AE119" s="102"/>
      <c r="AF119" s="102"/>
      <c r="AG119" s="102"/>
      <c r="AH119" s="102"/>
      <c r="AI119" s="102"/>
      <c r="AJ119" s="102"/>
      <c r="AK119" s="102"/>
      <c r="AL119" s="102"/>
      <c r="AM119" s="102"/>
      <c r="AN119" s="102"/>
    </row>
    <row r="120" spans="1:40" x14ac:dyDescent="0.25">
      <c r="A120" s="102"/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  <c r="AA120" s="102"/>
      <c r="AB120" s="102"/>
      <c r="AC120" s="102"/>
      <c r="AD120" s="102"/>
      <c r="AE120" s="102"/>
      <c r="AF120" s="102"/>
      <c r="AG120" s="102"/>
      <c r="AH120" s="102"/>
      <c r="AI120" s="102"/>
      <c r="AJ120" s="102"/>
      <c r="AK120" s="102"/>
      <c r="AL120" s="102"/>
      <c r="AM120" s="102"/>
      <c r="AN120" s="102"/>
    </row>
    <row r="121" spans="1:40" x14ac:dyDescent="0.25">
      <c r="A121" s="102"/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  <c r="AA121" s="102"/>
      <c r="AB121" s="102"/>
      <c r="AC121" s="102"/>
      <c r="AD121" s="102"/>
      <c r="AE121" s="102"/>
      <c r="AF121" s="102"/>
      <c r="AG121" s="102"/>
      <c r="AH121" s="102"/>
      <c r="AI121" s="102"/>
      <c r="AJ121" s="102"/>
      <c r="AK121" s="102"/>
      <c r="AL121" s="102"/>
      <c r="AM121" s="102"/>
      <c r="AN121" s="102"/>
    </row>
    <row r="122" spans="1:40" x14ac:dyDescent="0.25">
      <c r="A122" s="102"/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  <c r="AA122" s="102"/>
      <c r="AB122" s="102"/>
      <c r="AC122" s="102"/>
      <c r="AD122" s="102"/>
      <c r="AE122" s="102"/>
      <c r="AF122" s="102"/>
      <c r="AG122" s="102"/>
      <c r="AH122" s="102"/>
      <c r="AI122" s="102"/>
      <c r="AJ122" s="102"/>
      <c r="AK122" s="102"/>
      <c r="AL122" s="102"/>
      <c r="AM122" s="102"/>
      <c r="AN122" s="102"/>
    </row>
    <row r="123" spans="1:40" x14ac:dyDescent="0.25">
      <c r="A123" s="102"/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  <c r="AA123" s="102"/>
      <c r="AB123" s="102"/>
      <c r="AC123" s="102"/>
      <c r="AD123" s="102"/>
      <c r="AE123" s="102"/>
      <c r="AF123" s="102"/>
      <c r="AG123" s="102"/>
      <c r="AH123" s="102"/>
      <c r="AI123" s="102"/>
      <c r="AJ123" s="102"/>
      <c r="AK123" s="102"/>
      <c r="AL123" s="102"/>
      <c r="AM123" s="102"/>
      <c r="AN123" s="102"/>
    </row>
    <row r="124" spans="1:40" x14ac:dyDescent="0.25">
      <c r="A124" s="102"/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H124" s="102"/>
      <c r="AI124" s="102"/>
      <c r="AJ124" s="102"/>
      <c r="AK124" s="102"/>
      <c r="AL124" s="102"/>
      <c r="AM124" s="102"/>
      <c r="AN124" s="102"/>
    </row>
    <row r="125" spans="1:40" x14ac:dyDescent="0.25">
      <c r="A125" s="102"/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/>
      <c r="AH125" s="102"/>
      <c r="AI125" s="102"/>
      <c r="AJ125" s="102"/>
      <c r="AK125" s="102"/>
      <c r="AL125" s="102"/>
      <c r="AM125" s="102"/>
      <c r="AN125" s="102"/>
    </row>
    <row r="126" spans="1:40" x14ac:dyDescent="0.25">
      <c r="A126" s="102"/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  <c r="AA126" s="102"/>
      <c r="AB126" s="102"/>
      <c r="AC126" s="102"/>
      <c r="AD126" s="102"/>
      <c r="AE126" s="102"/>
      <c r="AF126" s="102"/>
      <c r="AG126" s="102"/>
      <c r="AH126" s="102"/>
      <c r="AI126" s="102"/>
      <c r="AJ126" s="102"/>
      <c r="AK126" s="102"/>
      <c r="AL126" s="102"/>
      <c r="AM126" s="102"/>
      <c r="AN126" s="102"/>
    </row>
    <row r="127" spans="1:40" x14ac:dyDescent="0.25">
      <c r="A127" s="102"/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2"/>
      <c r="AC127" s="102"/>
      <c r="AD127" s="102"/>
      <c r="AE127" s="102"/>
      <c r="AF127" s="102"/>
      <c r="AG127" s="102"/>
      <c r="AH127" s="102"/>
      <c r="AI127" s="102"/>
      <c r="AJ127" s="102"/>
      <c r="AK127" s="102"/>
      <c r="AL127" s="102"/>
      <c r="AM127" s="102"/>
      <c r="AN127" s="102"/>
    </row>
    <row r="128" spans="1:40" x14ac:dyDescent="0.25">
      <c r="A128" s="102"/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  <c r="AB128" s="102"/>
      <c r="AC128" s="102"/>
      <c r="AD128" s="102"/>
      <c r="AE128" s="102"/>
      <c r="AF128" s="102"/>
      <c r="AG128" s="102"/>
      <c r="AH128" s="102"/>
      <c r="AI128" s="102"/>
      <c r="AJ128" s="102"/>
      <c r="AK128" s="102"/>
      <c r="AL128" s="102"/>
      <c r="AM128" s="102"/>
      <c r="AN128" s="102"/>
    </row>
    <row r="129" spans="1:40" x14ac:dyDescent="0.25">
      <c r="A129" s="102"/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  <c r="AB129" s="102"/>
      <c r="AC129" s="102"/>
      <c r="AD129" s="102"/>
      <c r="AE129" s="102"/>
      <c r="AF129" s="102"/>
      <c r="AG129" s="102"/>
      <c r="AH129" s="102"/>
      <c r="AI129" s="102"/>
      <c r="AJ129" s="102"/>
      <c r="AK129" s="102"/>
      <c r="AL129" s="102"/>
      <c r="AM129" s="102"/>
      <c r="AN129" s="102"/>
    </row>
    <row r="130" spans="1:40" x14ac:dyDescent="0.25">
      <c r="A130" s="102"/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  <c r="Y130" s="102"/>
      <c r="Z130" s="102"/>
      <c r="AA130" s="102"/>
      <c r="AB130" s="102"/>
      <c r="AC130" s="102"/>
      <c r="AD130" s="102"/>
      <c r="AE130" s="102"/>
      <c r="AF130" s="102"/>
      <c r="AG130" s="102"/>
      <c r="AH130" s="102"/>
      <c r="AI130" s="102"/>
      <c r="AJ130" s="102"/>
      <c r="AK130" s="102"/>
      <c r="AL130" s="102"/>
      <c r="AM130" s="102"/>
      <c r="AN130" s="102"/>
    </row>
    <row r="131" spans="1:40" x14ac:dyDescent="0.25">
      <c r="A131" s="102"/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  <c r="Z131" s="102"/>
      <c r="AA131" s="102"/>
      <c r="AB131" s="102"/>
      <c r="AC131" s="102"/>
      <c r="AD131" s="102"/>
      <c r="AE131" s="102"/>
      <c r="AF131" s="102"/>
      <c r="AG131" s="102"/>
      <c r="AH131" s="102"/>
      <c r="AI131" s="102"/>
      <c r="AJ131" s="102"/>
      <c r="AK131" s="102"/>
      <c r="AL131" s="102"/>
      <c r="AM131" s="102"/>
      <c r="AN131" s="102"/>
    </row>
    <row r="132" spans="1:40" x14ac:dyDescent="0.25">
      <c r="A132" s="102"/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  <c r="V132" s="102"/>
      <c r="W132" s="102"/>
      <c r="X132" s="102"/>
      <c r="Y132" s="102"/>
      <c r="Z132" s="102"/>
      <c r="AA132" s="102"/>
      <c r="AB132" s="102"/>
      <c r="AC132" s="102"/>
      <c r="AD132" s="102"/>
      <c r="AE132" s="102"/>
      <c r="AF132" s="102"/>
      <c r="AG132" s="102"/>
      <c r="AH132" s="102"/>
      <c r="AI132" s="102"/>
      <c r="AJ132" s="102"/>
      <c r="AK132" s="102"/>
      <c r="AL132" s="102"/>
      <c r="AM132" s="102"/>
      <c r="AN132" s="102"/>
    </row>
    <row r="133" spans="1:40" x14ac:dyDescent="0.25">
      <c r="A133" s="102"/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102"/>
      <c r="AG133" s="102"/>
      <c r="AH133" s="102"/>
      <c r="AI133" s="102"/>
      <c r="AJ133" s="102"/>
      <c r="AK133" s="102"/>
      <c r="AL133" s="102"/>
      <c r="AM133" s="102"/>
      <c r="AN133" s="102"/>
    </row>
    <row r="134" spans="1:40" x14ac:dyDescent="0.25">
      <c r="A134" s="102"/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  <c r="Z134" s="102"/>
      <c r="AA134" s="102"/>
      <c r="AB134" s="102"/>
      <c r="AC134" s="102"/>
      <c r="AD134" s="102"/>
      <c r="AE134" s="102"/>
      <c r="AF134" s="102"/>
      <c r="AG134" s="102"/>
      <c r="AH134" s="102"/>
      <c r="AI134" s="102"/>
      <c r="AJ134" s="102"/>
      <c r="AK134" s="102"/>
      <c r="AL134" s="102"/>
      <c r="AM134" s="102"/>
      <c r="AN134" s="102"/>
    </row>
    <row r="135" spans="1:40" x14ac:dyDescent="0.25">
      <c r="A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2"/>
      <c r="U135" s="102"/>
      <c r="V135" s="102"/>
      <c r="W135" s="102"/>
      <c r="X135" s="102"/>
      <c r="Y135" s="102"/>
      <c r="Z135" s="102"/>
      <c r="AA135" s="102"/>
      <c r="AB135" s="102"/>
      <c r="AC135" s="102"/>
      <c r="AD135" s="102"/>
      <c r="AE135" s="102"/>
      <c r="AF135" s="102"/>
      <c r="AG135" s="102"/>
      <c r="AH135" s="102"/>
      <c r="AI135" s="102"/>
      <c r="AJ135" s="102"/>
      <c r="AK135" s="102"/>
      <c r="AL135" s="102"/>
      <c r="AM135" s="102"/>
      <c r="AN135" s="102"/>
    </row>
  </sheetData>
  <sheetProtection algorithmName="SHA-512" hashValue="+8vaR0/GCqQiy8kxu9EyChS22+J9ERV8XareeqgnPAkFl9d6no+rTSgiDQtE1PMCFt+cRxQbLKdtvuKLqGPdrw==" saltValue="/fz39BLz3ihul/H4oZhzTw==" spinCount="100000" sheet="1" objects="1" scenarios="1"/>
  <mergeCells count="3">
    <mergeCell ref="B20:C20"/>
    <mergeCell ref="B2:C2"/>
    <mergeCell ref="B12:C12"/>
  </mergeCells>
  <pageMargins left="0.7" right="0.7" top="0.75" bottom="0.75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57</vt:i4>
      </vt:variant>
    </vt:vector>
  </HeadingPairs>
  <TitlesOfParts>
    <vt:vector size="62" baseType="lpstr">
      <vt:lpstr>Haies</vt:lpstr>
      <vt:lpstr>Agroforesterie</vt:lpstr>
      <vt:lpstr>RNA</vt:lpstr>
      <vt:lpstr>Barème</vt:lpstr>
      <vt:lpstr>Récapitulatif</vt:lpstr>
      <vt:lpstr>agrarbu</vt:lpstr>
      <vt:lpstr>agrarbuvl</vt:lpstr>
      <vt:lpstr>agrdom</vt:lpstr>
      <vt:lpstr>agrent</vt:lpstr>
      <vt:lpstr>agrfor</vt:lpstr>
      <vt:lpstr>agrfru</vt:lpstr>
      <vt:lpstr>agrmfr</vt:lpstr>
      <vt:lpstr>agroplt</vt:lpstr>
      <vt:lpstr>agrosol</vt:lpstr>
      <vt:lpstr>agrpaill</vt:lpstr>
      <vt:lpstr>agrper</vt:lpstr>
      <vt:lpstr>agrplss</vt:lpstr>
      <vt:lpstr>agrpopaill</vt:lpstr>
      <vt:lpstr>agrposedom</vt:lpstr>
      <vt:lpstr>agrposegg</vt:lpstr>
      <vt:lpstr>agrprotgg</vt:lpstr>
      <vt:lpstr>agrtrico</vt:lpstr>
      <vt:lpstr>agrtricopep</vt:lpstr>
      <vt:lpstr>agrvl</vt:lpstr>
      <vt:lpstr>barb</vt:lpstr>
      <vt:lpstr>ben1r</vt:lpstr>
      <vt:lpstr>ben2r</vt:lpstr>
      <vt:lpstr>elec</vt:lpstr>
      <vt:lpstr>ent1r</vt:lpstr>
      <vt:lpstr>ent2r</vt:lpstr>
      <vt:lpstr>miseplant1r</vt:lpstr>
      <vt:lpstr>miseplant2r</vt:lpstr>
      <vt:lpstr>paill1r</vt:lpstr>
      <vt:lpstr>paill2r</vt:lpstr>
      <vt:lpstr>plant1r</vt:lpstr>
      <vt:lpstr>plant2r</vt:lpstr>
      <vt:lpstr>plantmfr1r</vt:lpstr>
      <vt:lpstr>plantmfr2r</vt:lpstr>
      <vt:lpstr>plantvl1r</vt:lpstr>
      <vt:lpstr>plantvl2r</vt:lpstr>
      <vt:lpstr>posegg1r</vt:lpstr>
      <vt:lpstr>posegg2r</vt:lpstr>
      <vt:lpstr>posepaill1r</vt:lpstr>
      <vt:lpstr>posepaill2r</vt:lpstr>
      <vt:lpstr>posepg1r</vt:lpstr>
      <vt:lpstr>posepg2r</vt:lpstr>
      <vt:lpstr>prep1r</vt:lpstr>
      <vt:lpstr>prep2r</vt:lpstr>
      <vt:lpstr>protgg1r</vt:lpstr>
      <vt:lpstr>protgg2r</vt:lpstr>
      <vt:lpstr>protpg1r</vt:lpstr>
      <vt:lpstr>protpg2r</vt:lpstr>
      <vt:lpstr>taille1r</vt:lpstr>
      <vt:lpstr>taille2r</vt:lpstr>
      <vt:lpstr>talus</vt:lpstr>
      <vt:lpstr>tric1r</vt:lpstr>
      <vt:lpstr>tric2r</vt:lpstr>
      <vt:lpstr>tricpep1r</vt:lpstr>
      <vt:lpstr>tricpep2r</vt:lpstr>
      <vt:lpstr>Agroforesterie!Zone_d_impression</vt:lpstr>
      <vt:lpstr>Haies!Zone_d_impression</vt:lpstr>
      <vt:lpstr>Récapitulatif!Zone_d_impression</vt:lpstr>
    </vt:vector>
  </TitlesOfParts>
  <Company>Ministère de l'Agriculture et de l'Alimentation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Emile DELACROIX</dc:creator>
  <dc:description/>
  <cp:lastModifiedBy>Gregory LANGLOIS</cp:lastModifiedBy>
  <cp:revision>10</cp:revision>
  <cp:lastPrinted>2024-04-26T08:46:03Z</cp:lastPrinted>
  <dcterms:created xsi:type="dcterms:W3CDTF">2024-01-18T08:18:00Z</dcterms:created>
  <dcterms:modified xsi:type="dcterms:W3CDTF">2024-07-04T14:54:39Z</dcterms:modified>
  <dc:language>fr-FR</dc:language>
</cp:coreProperties>
</file>